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4. Sjednica vijeća\Rebalans 2025. sa programina\"/>
    </mc:Choice>
  </mc:AlternateContent>
  <xr:revisionPtr revIDLastSave="0" documentId="13_ncr:1_{D192B0A3-975C-4F99-89C2-8271B700ABB6}" xr6:coauthVersionLast="47" xr6:coauthVersionMax="47" xr10:uidLastSave="{00000000-0000-0000-0000-000000000000}"/>
  <bookViews>
    <workbookView xWindow="-120" yWindow="-120" windowWidth="29040" windowHeight="15990" activeTab="6" xr2:uid="{00000000-000D-0000-FFFF-FFFF00000000}"/>
  </bookViews>
  <sheets>
    <sheet name="SAŽETAK" sheetId="1" r:id="rId1"/>
    <sheet name=" Račun prihoda i rashoda" sheetId="3" r:id="rId2"/>
    <sheet name="PH i RH prema izvorima" sheetId="9" r:id="rId3"/>
    <sheet name="Rashodi prema funkcijskoj kl" sheetId="5" r:id="rId4"/>
    <sheet name="Račun financiranja" sheetId="6" r:id="rId5"/>
    <sheet name="POSEBNI DIO" sheetId="7" r:id="rId6"/>
    <sheet name="Zadnja" sheetId="10" r:id="rId7"/>
    <sheet name="List1" sheetId="8" state="hidden" r:id="rId8"/>
    <sheet name="List2" sheetId="2" state="hidden" r:id="rId9"/>
  </sheets>
  <externalReferences>
    <externalReference r:id="rId10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3" i="7" l="1"/>
  <c r="G163" i="7"/>
  <c r="G159" i="7"/>
  <c r="G154" i="7"/>
  <c r="G148" i="7"/>
  <c r="G138" i="7"/>
  <c r="G133" i="7"/>
  <c r="G126" i="7"/>
  <c r="G119" i="7"/>
  <c r="G114" i="7"/>
  <c r="G109" i="7"/>
  <c r="G104" i="7"/>
  <c r="G99" i="7"/>
  <c r="G93" i="7"/>
  <c r="G88" i="7"/>
  <c r="G81" i="7"/>
  <c r="G75" i="7"/>
  <c r="G70" i="7"/>
  <c r="G64" i="7"/>
  <c r="G59" i="7"/>
  <c r="G54" i="7"/>
  <c r="G50" i="7"/>
  <c r="G172" i="7"/>
  <c r="G153" i="7"/>
  <c r="G147" i="7"/>
  <c r="G137" i="7"/>
  <c r="G132" i="7"/>
  <c r="G125" i="7"/>
  <c r="G118" i="7"/>
  <c r="G113" i="7"/>
  <c r="G108" i="7"/>
  <c r="G103" i="7"/>
  <c r="G98" i="7"/>
  <c r="G87" i="7"/>
  <c r="H73" i="7"/>
  <c r="G74" i="7"/>
  <c r="G63" i="7"/>
  <c r="G58" i="7"/>
  <c r="G49" i="7"/>
  <c r="G176" i="7"/>
  <c r="G175" i="7"/>
  <c r="G174" i="7"/>
  <c r="G170" i="7"/>
  <c r="G166" i="7"/>
  <c r="G165" i="7"/>
  <c r="G164" i="7"/>
  <c r="G162" i="7"/>
  <c r="G161" i="7"/>
  <c r="G160" i="7"/>
  <c r="G157" i="7"/>
  <c r="G156" i="7"/>
  <c r="G155" i="7"/>
  <c r="G152" i="7"/>
  <c r="G151" i="7"/>
  <c r="G150" i="7"/>
  <c r="G149" i="7"/>
  <c r="G141" i="7"/>
  <c r="G140" i="7"/>
  <c r="G139" i="7"/>
  <c r="G136" i="7"/>
  <c r="G135" i="7"/>
  <c r="G134" i="7"/>
  <c r="G131" i="7"/>
  <c r="G130" i="7"/>
  <c r="G129" i="7"/>
  <c r="G128" i="7"/>
  <c r="G127" i="7"/>
  <c r="G124" i="7"/>
  <c r="G123" i="7"/>
  <c r="G122" i="7"/>
  <c r="G121" i="7"/>
  <c r="G120" i="7"/>
  <c r="G117" i="7"/>
  <c r="G116" i="7"/>
  <c r="G115" i="7"/>
  <c r="G112" i="7"/>
  <c r="G111" i="7"/>
  <c r="G110" i="7"/>
  <c r="G107" i="7"/>
  <c r="G106" i="7"/>
  <c r="G105" i="7"/>
  <c r="G102" i="7"/>
  <c r="G101" i="7"/>
  <c r="G100" i="7"/>
  <c r="G97" i="7"/>
  <c r="G96" i="7"/>
  <c r="G95" i="7"/>
  <c r="G94" i="7"/>
  <c r="G91" i="7"/>
  <c r="G90" i="7"/>
  <c r="G89" i="7"/>
  <c r="G86" i="7"/>
  <c r="G85" i="7"/>
  <c r="G84" i="7"/>
  <c r="G83" i="7"/>
  <c r="G82" i="7"/>
  <c r="G80" i="7"/>
  <c r="G79" i="7"/>
  <c r="G78" i="7"/>
  <c r="G77" i="7"/>
  <c r="G76" i="7"/>
  <c r="G73" i="7"/>
  <c r="G68" i="7"/>
  <c r="G67" i="7"/>
  <c r="G66" i="7"/>
  <c r="G65" i="7"/>
  <c r="G62" i="7"/>
  <c r="G61" i="7"/>
  <c r="G60" i="7"/>
  <c r="G57" i="7"/>
  <c r="G56" i="7"/>
  <c r="G55" i="7"/>
  <c r="G53" i="7"/>
  <c r="G52" i="7"/>
  <c r="G51" i="7"/>
  <c r="G42" i="7"/>
  <c r="G44" i="7"/>
  <c r="G45" i="7"/>
  <c r="G46" i="7"/>
  <c r="G47" i="7"/>
  <c r="G31" i="7"/>
  <c r="G32" i="7"/>
  <c r="G35" i="7"/>
  <c r="G30" i="7"/>
  <c r="G20" i="7"/>
  <c r="G21" i="7"/>
  <c r="G19" i="7"/>
  <c r="G18" i="7"/>
  <c r="G16" i="7"/>
  <c r="G17" i="7"/>
  <c r="G15" i="7"/>
  <c r="G14" i="7"/>
  <c r="G13" i="7"/>
  <c r="G10" i="7"/>
  <c r="G11" i="7"/>
  <c r="G12" i="7"/>
  <c r="G9" i="7"/>
  <c r="G8" i="7"/>
  <c r="G7" i="7"/>
  <c r="G6" i="7"/>
  <c r="H12" i="7"/>
  <c r="I54" i="3"/>
  <c r="N99" i="8"/>
  <c r="N102" i="8"/>
  <c r="I104" i="3"/>
  <c r="Q19" i="2"/>
  <c r="P78" i="8"/>
  <c r="P66" i="8"/>
  <c r="P64" i="8"/>
  <c r="I80" i="3"/>
  <c r="M106" i="8"/>
  <c r="N106" i="8"/>
  <c r="I23" i="3"/>
  <c r="H23" i="3" s="1"/>
  <c r="I44" i="3"/>
  <c r="I34" i="3"/>
  <c r="H34" i="3" s="1"/>
  <c r="I21" i="3"/>
  <c r="I18" i="3"/>
  <c r="H18" i="3" s="1"/>
  <c r="M111" i="8"/>
  <c r="N111" i="8"/>
  <c r="L111" i="8"/>
  <c r="M52" i="8"/>
  <c r="M59" i="8"/>
  <c r="N59" i="8"/>
  <c r="L59" i="8"/>
  <c r="S628" i="2"/>
  <c r="S346" i="2"/>
  <c r="S309" i="2"/>
  <c r="P89" i="8"/>
  <c r="P85" i="8"/>
  <c r="P84" i="8"/>
  <c r="P81" i="8"/>
  <c r="P56" i="8"/>
  <c r="P54" i="8"/>
  <c r="P195" i="2"/>
  <c r="P196" i="2"/>
  <c r="Q196" i="2"/>
  <c r="Q195" i="2" s="1"/>
  <c r="O195" i="2"/>
  <c r="O196" i="2"/>
  <c r="S187" i="2"/>
  <c r="S179" i="2"/>
  <c r="S164" i="2"/>
  <c r="S163" i="2"/>
  <c r="S159" i="2"/>
  <c r="S155" i="2"/>
  <c r="S154" i="2"/>
  <c r="S149" i="2"/>
  <c r="G6" i="6"/>
  <c r="G7" i="6"/>
  <c r="G5" i="6"/>
  <c r="D21" i="5"/>
  <c r="D25" i="5"/>
  <c r="D36" i="5"/>
  <c r="D37" i="5"/>
  <c r="D39" i="5"/>
  <c r="E23" i="9"/>
  <c r="E24" i="9"/>
  <c r="H9" i="3"/>
  <c r="H10" i="3"/>
  <c r="H11" i="3"/>
  <c r="H12" i="3"/>
  <c r="H21" i="3"/>
  <c r="H44" i="3"/>
  <c r="G14" i="1"/>
  <c r="H45" i="7"/>
  <c r="I45" i="7"/>
  <c r="F45" i="7"/>
  <c r="I12" i="7"/>
  <c r="F12" i="7"/>
  <c r="I20" i="3"/>
  <c r="H20" i="3" s="1"/>
  <c r="D17" i="9"/>
  <c r="D16" i="9" s="1"/>
  <c r="F17" i="9"/>
  <c r="F16" i="9" s="1"/>
  <c r="E16" i="9" s="1"/>
  <c r="G17" i="9"/>
  <c r="C17" i="9"/>
  <c r="C16" i="9" s="1"/>
  <c r="G16" i="9"/>
  <c r="D12" i="9"/>
  <c r="D11" i="9" s="1"/>
  <c r="F12" i="9"/>
  <c r="F11" i="9" s="1"/>
  <c r="E11" i="9" s="1"/>
  <c r="G12" i="9"/>
  <c r="G11" i="9" s="1"/>
  <c r="C12" i="9"/>
  <c r="C11" i="9" s="1"/>
  <c r="R309" i="2"/>
  <c r="D15" i="9"/>
  <c r="F15" i="9"/>
  <c r="E15" i="9" s="1"/>
  <c r="G15" i="9"/>
  <c r="C15" i="9"/>
  <c r="D14" i="9"/>
  <c r="F14" i="9"/>
  <c r="E14" i="9" s="1"/>
  <c r="G14" i="9"/>
  <c r="C14" i="9"/>
  <c r="I112" i="3"/>
  <c r="I78" i="3"/>
  <c r="I97" i="3"/>
  <c r="I96" i="3" s="1"/>
  <c r="I95" i="3" s="1"/>
  <c r="H95" i="3" s="1"/>
  <c r="G97" i="3"/>
  <c r="G96" i="3" s="1"/>
  <c r="G95" i="3" s="1"/>
  <c r="I94" i="3"/>
  <c r="I93" i="3" s="1"/>
  <c r="I92" i="3" s="1"/>
  <c r="H92" i="3" s="1"/>
  <c r="G94" i="3"/>
  <c r="G93" i="3" s="1"/>
  <c r="G92" i="3" s="1"/>
  <c r="G80" i="3"/>
  <c r="G23" i="3"/>
  <c r="M139" i="8"/>
  <c r="N139" i="8"/>
  <c r="N132" i="8"/>
  <c r="M136" i="8"/>
  <c r="M135" i="8" s="1"/>
  <c r="N136" i="8"/>
  <c r="N135" i="8" s="1"/>
  <c r="M117" i="8"/>
  <c r="M116" i="8" s="1"/>
  <c r="N117" i="8"/>
  <c r="N116" i="8" s="1"/>
  <c r="M110" i="8"/>
  <c r="N110" i="8"/>
  <c r="M112" i="8"/>
  <c r="N112" i="8"/>
  <c r="M115" i="8"/>
  <c r="M114" i="8" s="1"/>
  <c r="N114" i="8"/>
  <c r="O115" i="8"/>
  <c r="O114" i="8" s="1"/>
  <c r="L114" i="8"/>
  <c r="O117" i="8"/>
  <c r="O116" i="8" s="1"/>
  <c r="L117" i="8"/>
  <c r="L116" i="8" s="1"/>
  <c r="R195" i="2"/>
  <c r="E17" i="9" l="1"/>
  <c r="E12" i="9"/>
  <c r="H97" i="3"/>
  <c r="H96" i="3"/>
  <c r="H93" i="3"/>
  <c r="H94" i="3"/>
  <c r="I17" i="3"/>
  <c r="H17" i="3" s="1"/>
  <c r="I26" i="3"/>
  <c r="H26" i="3" s="1"/>
  <c r="I30" i="3"/>
  <c r="H30" i="3" s="1"/>
  <c r="I37" i="3"/>
  <c r="H37" i="3" s="1"/>
  <c r="G37" i="3"/>
  <c r="I43" i="3"/>
  <c r="L86" i="8"/>
  <c r="M86" i="8"/>
  <c r="I34" i="7"/>
  <c r="I33" i="7" s="1"/>
  <c r="I47" i="7"/>
  <c r="I79" i="7"/>
  <c r="I107" i="7"/>
  <c r="I106" i="7" s="1"/>
  <c r="I123" i="7"/>
  <c r="I130" i="7"/>
  <c r="R624" i="2"/>
  <c r="R623" i="2" s="1"/>
  <c r="R622" i="2" s="1"/>
  <c r="R628" i="2" s="1"/>
  <c r="R614" i="2"/>
  <c r="R609" i="2"/>
  <c r="R607" i="2"/>
  <c r="R599" i="2"/>
  <c r="R593" i="2"/>
  <c r="R589" i="2"/>
  <c r="R585" i="2"/>
  <c r="R578" i="2"/>
  <c r="R577" i="2" s="1"/>
  <c r="R576" i="2" s="1"/>
  <c r="R573" i="2"/>
  <c r="R572" i="2" s="1"/>
  <c r="R569" i="2"/>
  <c r="R565" i="2"/>
  <c r="R563" i="2"/>
  <c r="R559" i="2"/>
  <c r="R557" i="2"/>
  <c r="R550" i="2"/>
  <c r="R549" i="2" s="1"/>
  <c r="R542" i="2"/>
  <c r="R541" i="2" s="1"/>
  <c r="R540" i="2" s="1"/>
  <c r="R545" i="2" s="1"/>
  <c r="R534" i="2"/>
  <c r="R533" i="2"/>
  <c r="R532" i="2" s="1"/>
  <c r="R536" i="2" s="1"/>
  <c r="R526" i="2"/>
  <c r="R525" i="2" s="1"/>
  <c r="I152" i="7" s="1"/>
  <c r="I150" i="7" s="1"/>
  <c r="I149" i="7" s="1"/>
  <c r="R523" i="2"/>
  <c r="R522" i="2" s="1"/>
  <c r="R521" i="2" s="1"/>
  <c r="R528" i="2" s="1"/>
  <c r="R511" i="2"/>
  <c r="R510" i="2" s="1"/>
  <c r="R503" i="2"/>
  <c r="R502" i="2" s="1"/>
  <c r="R501" i="2" s="1"/>
  <c r="R505" i="2" s="1"/>
  <c r="R492" i="2"/>
  <c r="R491" i="2" s="1"/>
  <c r="R490" i="2" s="1"/>
  <c r="R496" i="2" s="1"/>
  <c r="R483" i="2"/>
  <c r="R482" i="2" s="1"/>
  <c r="R480" i="2"/>
  <c r="R478" i="2"/>
  <c r="R462" i="2"/>
  <c r="R461" i="2" s="1"/>
  <c r="R460" i="2" s="1"/>
  <c r="R455" i="2"/>
  <c r="R447" i="2"/>
  <c r="R446" i="2" s="1"/>
  <c r="R445" i="2" s="1"/>
  <c r="R449" i="2" s="1"/>
  <c r="R422" i="2"/>
  <c r="O130" i="8" s="1"/>
  <c r="R414" i="2"/>
  <c r="R412" i="2"/>
  <c r="R405" i="2"/>
  <c r="R404" i="2" s="1"/>
  <c r="R403" i="2" s="1"/>
  <c r="R397" i="2"/>
  <c r="R395" i="2"/>
  <c r="R389" i="2"/>
  <c r="R381" i="2"/>
  <c r="R380" i="2"/>
  <c r="R379" i="2" s="1"/>
  <c r="R383" i="2" s="1"/>
  <c r="R372" i="2"/>
  <c r="R371" i="2" s="1"/>
  <c r="R370" i="2" s="1"/>
  <c r="R376" i="2" s="1"/>
  <c r="R364" i="2"/>
  <c r="R362" i="2"/>
  <c r="R354" i="2"/>
  <c r="R353" i="2" s="1"/>
  <c r="R352" i="2" s="1"/>
  <c r="R348" i="2"/>
  <c r="R342" i="2"/>
  <c r="R339" i="2"/>
  <c r="R335" i="2"/>
  <c r="R333" i="2"/>
  <c r="R325" i="2"/>
  <c r="R324" i="2" s="1"/>
  <c r="R323" i="2" s="1"/>
  <c r="R319" i="2"/>
  <c r="R317" i="2"/>
  <c r="R308" i="2"/>
  <c r="R307" i="2" s="1"/>
  <c r="R306" i="2" s="1"/>
  <c r="R312" i="2" s="1"/>
  <c r="R299" i="2"/>
  <c r="R298" i="2" s="1"/>
  <c r="R297" i="2" s="1"/>
  <c r="R295" i="2"/>
  <c r="R294" i="2" s="1"/>
  <c r="I84" i="7" s="1"/>
  <c r="I83" i="7" s="1"/>
  <c r="R291" i="2"/>
  <c r="R290" i="2" s="1"/>
  <c r="R283" i="2"/>
  <c r="R282" i="2" s="1"/>
  <c r="R280" i="2"/>
  <c r="R271" i="2"/>
  <c r="R270" i="2" s="1"/>
  <c r="R269" i="2" s="1"/>
  <c r="R273" i="2" s="1"/>
  <c r="R263" i="2"/>
  <c r="R262" i="2" s="1"/>
  <c r="R261" i="2" s="1"/>
  <c r="R265" i="2" s="1"/>
  <c r="R254" i="2"/>
  <c r="R253" i="2" s="1"/>
  <c r="I68" i="7" s="1"/>
  <c r="R251" i="2"/>
  <c r="R250" i="2" s="1"/>
  <c r="R248" i="2"/>
  <c r="R247" i="2" s="1"/>
  <c r="I67" i="7" s="1"/>
  <c r="R239" i="2"/>
  <c r="R234" i="2"/>
  <c r="R232" i="2"/>
  <c r="R224" i="2"/>
  <c r="R223" i="2" s="1"/>
  <c r="R222" i="2" s="1"/>
  <c r="R226" i="2" s="1"/>
  <c r="R217" i="2"/>
  <c r="R216" i="2" s="1"/>
  <c r="R215" i="2" s="1"/>
  <c r="R219" i="2" s="1"/>
  <c r="R207" i="2"/>
  <c r="R206" i="2" s="1"/>
  <c r="R199" i="2"/>
  <c r="R191" i="2"/>
  <c r="R190" i="2" s="1"/>
  <c r="I44" i="7" s="1"/>
  <c r="R183" i="2"/>
  <c r="R180" i="2"/>
  <c r="O105" i="8" s="1"/>
  <c r="R158" i="2"/>
  <c r="R153" i="2"/>
  <c r="R148" i="2"/>
  <c r="R143" i="2"/>
  <c r="R136" i="2"/>
  <c r="O99" i="8" s="1"/>
  <c r="R132" i="2"/>
  <c r="R118" i="2"/>
  <c r="R115" i="2"/>
  <c r="R113" i="2"/>
  <c r="R109" i="2"/>
  <c r="R107" i="2"/>
  <c r="R104" i="2"/>
  <c r="R92" i="2"/>
  <c r="R91" i="2" s="1"/>
  <c r="I32" i="7" s="1"/>
  <c r="I31" i="7" s="1"/>
  <c r="I30" i="7" s="1"/>
  <c r="R89" i="2"/>
  <c r="R87" i="2"/>
  <c r="R77" i="2"/>
  <c r="R75" i="2"/>
  <c r="R68" i="2"/>
  <c r="R66" i="2"/>
  <c r="R63" i="2"/>
  <c r="R62" i="2" s="1"/>
  <c r="R53" i="2"/>
  <c r="R52" i="2" s="1"/>
  <c r="R51" i="2" s="1"/>
  <c r="R55" i="2" s="1"/>
  <c r="R46" i="2"/>
  <c r="R44" i="2"/>
  <c r="R42" i="2"/>
  <c r="R34" i="2"/>
  <c r="R33" i="2" s="1"/>
  <c r="R23" i="2"/>
  <c r="R21" i="2"/>
  <c r="O147" i="8"/>
  <c r="O146" i="8" s="1"/>
  <c r="O144" i="8"/>
  <c r="O143" i="8" s="1"/>
  <c r="O142" i="8" s="1"/>
  <c r="O28" i="8" s="1"/>
  <c r="O139" i="8"/>
  <c r="O138" i="8" s="1"/>
  <c r="O29" i="8" s="1"/>
  <c r="O26" i="8" s="1"/>
  <c r="O136" i="8"/>
  <c r="O135" i="8" s="1"/>
  <c r="O132" i="8"/>
  <c r="O127" i="8"/>
  <c r="O112" i="8"/>
  <c r="O111" i="8"/>
  <c r="O110" i="8" s="1"/>
  <c r="O94" i="8"/>
  <c r="O91" i="8" s="1"/>
  <c r="O19" i="8" s="1"/>
  <c r="O89" i="8"/>
  <c r="O86" i="8"/>
  <c r="O82" i="8"/>
  <c r="O79" i="8"/>
  <c r="G10" i="9" s="1"/>
  <c r="O59" i="8"/>
  <c r="O53" i="8"/>
  <c r="I42" i="3" l="1"/>
  <c r="H43" i="3"/>
  <c r="O119" i="8"/>
  <c r="R411" i="2"/>
  <c r="R410" i="2" s="1"/>
  <c r="O52" i="8"/>
  <c r="O106" i="8"/>
  <c r="R112" i="2"/>
  <c r="O30" i="8"/>
  <c r="R388" i="2"/>
  <c r="R387" i="2" s="1"/>
  <c r="R399" i="2" s="1"/>
  <c r="I16" i="3"/>
  <c r="H16" i="3" s="1"/>
  <c r="I29" i="7"/>
  <c r="I28" i="7" s="1"/>
  <c r="I27" i="7" s="1"/>
  <c r="R279" i="2"/>
  <c r="R278" i="2" s="1"/>
  <c r="R286" i="2" s="1"/>
  <c r="O121" i="8"/>
  <c r="R454" i="2"/>
  <c r="R453" i="2" s="1"/>
  <c r="O104" i="8"/>
  <c r="I57" i="7"/>
  <c r="I56" i="7" s="1"/>
  <c r="I55" i="7" s="1"/>
  <c r="I54" i="7" s="1"/>
  <c r="R74" i="2"/>
  <c r="R73" i="2" s="1"/>
  <c r="R79" i="2" s="1"/>
  <c r="R556" i="2"/>
  <c r="R555" i="2" s="1"/>
  <c r="R580" i="2" s="1"/>
  <c r="R645" i="2" s="1"/>
  <c r="I21" i="7"/>
  <c r="I20" i="7" s="1"/>
  <c r="I18" i="7" s="1"/>
  <c r="R198" i="2"/>
  <c r="I46" i="7" s="1"/>
  <c r="I26" i="7"/>
  <c r="I25" i="7" s="1"/>
  <c r="I24" i="7" s="1"/>
  <c r="I23" i="7" s="1"/>
  <c r="I22" i="7" s="1"/>
  <c r="R61" i="2"/>
  <c r="R70" i="2" s="1"/>
  <c r="R332" i="2"/>
  <c r="I96" i="7" s="1"/>
  <c r="R598" i="2"/>
  <c r="I171" i="7" s="1"/>
  <c r="R316" i="2"/>
  <c r="R315" i="2" s="1"/>
  <c r="R327" i="2" s="1"/>
  <c r="I162" i="7"/>
  <c r="I161" i="7" s="1"/>
  <c r="I159" i="7" s="1"/>
  <c r="I73" i="7"/>
  <c r="I72" i="7" s="1"/>
  <c r="I71" i="7" s="1"/>
  <c r="I70" i="7" s="1"/>
  <c r="I69" i="7" s="1"/>
  <c r="I91" i="7"/>
  <c r="I90" i="7" s="1"/>
  <c r="I88" i="7" s="1"/>
  <c r="I87" i="7" s="1"/>
  <c r="O123" i="8"/>
  <c r="I66" i="7"/>
  <c r="I65" i="7" s="1"/>
  <c r="I64" i="7" s="1"/>
  <c r="I63" i="7" s="1"/>
  <c r="R477" i="2"/>
  <c r="R562" i="2"/>
  <c r="R103" i="2"/>
  <c r="R102" i="2" s="1"/>
  <c r="R121" i="2" s="1"/>
  <c r="R122" i="2" s="1"/>
  <c r="R123" i="2" s="1"/>
  <c r="R41" i="2"/>
  <c r="I78" i="7"/>
  <c r="I77" i="7" s="1"/>
  <c r="I76" i="7" s="1"/>
  <c r="I75" i="7" s="1"/>
  <c r="I122" i="7"/>
  <c r="I121" i="7" s="1"/>
  <c r="I120" i="7" s="1"/>
  <c r="G29" i="9" s="1"/>
  <c r="I112" i="7"/>
  <c r="I111" i="7" s="1"/>
  <c r="I109" i="7" s="1"/>
  <c r="I108" i="7" s="1"/>
  <c r="I86" i="7"/>
  <c r="I85" i="7" s="1"/>
  <c r="I82" i="7" s="1"/>
  <c r="I81" i="7" s="1"/>
  <c r="I53" i="7"/>
  <c r="I52" i="7" s="1"/>
  <c r="I51" i="7" s="1"/>
  <c r="I50" i="7" s="1"/>
  <c r="I157" i="7"/>
  <c r="I156" i="7" s="1"/>
  <c r="I154" i="7" s="1"/>
  <c r="I153" i="7" s="1"/>
  <c r="R86" i="2"/>
  <c r="R85" i="2" s="1"/>
  <c r="R94" i="2" s="1"/>
  <c r="R95" i="2" s="1"/>
  <c r="O131" i="8"/>
  <c r="I136" i="7"/>
  <c r="I135" i="7" s="1"/>
  <c r="I134" i="7" s="1"/>
  <c r="O18" i="8"/>
  <c r="O17" i="8" s="1"/>
  <c r="I176" i="7"/>
  <c r="I175" i="7" s="1"/>
  <c r="I174" i="7" s="1"/>
  <c r="R584" i="2"/>
  <c r="R548" i="2"/>
  <c r="R553" i="2" s="1"/>
  <c r="I166" i="7"/>
  <c r="I165" i="7" s="1"/>
  <c r="I163" i="7" s="1"/>
  <c r="R509" i="2"/>
  <c r="R517" i="2" s="1"/>
  <c r="R643" i="2" s="1"/>
  <c r="I146" i="7"/>
  <c r="I145" i="7" s="1"/>
  <c r="I144" i="7" s="1"/>
  <c r="I141" i="7"/>
  <c r="I140" i="7" s="1"/>
  <c r="I138" i="7" s="1"/>
  <c r="I137" i="7" s="1"/>
  <c r="I148" i="7"/>
  <c r="I147" i="7" s="1"/>
  <c r="I105" i="7"/>
  <c r="I104" i="7"/>
  <c r="I103" i="7" s="1"/>
  <c r="R472" i="2"/>
  <c r="R421" i="2"/>
  <c r="R361" i="2"/>
  <c r="R338" i="2"/>
  <c r="R289" i="2"/>
  <c r="R302" i="2" s="1"/>
  <c r="R638" i="2" s="1"/>
  <c r="O134" i="8"/>
  <c r="R231" i="2"/>
  <c r="O109" i="8"/>
  <c r="O107" i="8" s="1"/>
  <c r="R131" i="2"/>
  <c r="I42" i="7" s="1"/>
  <c r="O98" i="8"/>
  <c r="O103" i="8"/>
  <c r="R20" i="2"/>
  <c r="R147" i="2"/>
  <c r="O102" i="8"/>
  <c r="R642" i="2"/>
  <c r="R246" i="2"/>
  <c r="R257" i="2" s="1"/>
  <c r="R416" i="2"/>
  <c r="O100" i="8"/>
  <c r="O118" i="8"/>
  <c r="I41" i="3" l="1"/>
  <c r="H42" i="3"/>
  <c r="I133" i="7"/>
  <c r="I132" i="7" s="1"/>
  <c r="I160" i="7"/>
  <c r="I49" i="7"/>
  <c r="I89" i="7"/>
  <c r="I19" i="7"/>
  <c r="R80" i="2"/>
  <c r="O120" i="8"/>
  <c r="I43" i="7"/>
  <c r="I41" i="7" s="1"/>
  <c r="R130" i="2"/>
  <c r="R211" i="2" s="1"/>
  <c r="O129" i="8"/>
  <c r="O126" i="8" s="1"/>
  <c r="O21" i="8" s="1"/>
  <c r="I139" i="7"/>
  <c r="I119" i="7"/>
  <c r="I118" i="7" s="1"/>
  <c r="R476" i="2"/>
  <c r="R486" i="2" s="1"/>
  <c r="R644" i="2" s="1"/>
  <c r="I129" i="7"/>
  <c r="I128" i="7" s="1"/>
  <c r="I155" i="7"/>
  <c r="I74" i="7"/>
  <c r="I110" i="7"/>
  <c r="I173" i="7"/>
  <c r="I172" i="7" s="1"/>
  <c r="R19" i="2"/>
  <c r="R36" i="2" s="1"/>
  <c r="R56" i="2" s="1"/>
  <c r="I11" i="7"/>
  <c r="I10" i="7" s="1"/>
  <c r="R230" i="2"/>
  <c r="R242" i="2" s="1"/>
  <c r="F8" i="5" s="1"/>
  <c r="I62" i="7"/>
  <c r="I61" i="7" s="1"/>
  <c r="I60" i="7" s="1"/>
  <c r="I59" i="7" s="1"/>
  <c r="I58" i="7" s="1"/>
  <c r="R331" i="2"/>
  <c r="R356" i="2" s="1"/>
  <c r="R640" i="2" s="1"/>
  <c r="I97" i="7"/>
  <c r="I95" i="7" s="1"/>
  <c r="R40" i="2"/>
  <c r="R48" i="2" s="1"/>
  <c r="I17" i="7"/>
  <c r="I16" i="7" s="1"/>
  <c r="R360" i="2"/>
  <c r="R366" i="2" s="1"/>
  <c r="R641" i="2" s="1"/>
  <c r="I102" i="7"/>
  <c r="I101" i="7" s="1"/>
  <c r="R420" i="2"/>
  <c r="R441" i="2" s="1"/>
  <c r="R639" i="2" s="1"/>
  <c r="I117" i="7"/>
  <c r="I116" i="7" s="1"/>
  <c r="I143" i="7"/>
  <c r="I142" i="7" s="1"/>
  <c r="R583" i="2"/>
  <c r="R617" i="2" s="1"/>
  <c r="R629" i="2" s="1"/>
  <c r="R630" i="2" s="1"/>
  <c r="I170" i="7"/>
  <c r="I169" i="7" s="1"/>
  <c r="I167" i="7" s="1"/>
  <c r="I158" i="7" s="1"/>
  <c r="I164" i="7"/>
  <c r="O97" i="8"/>
  <c r="O101" i="8"/>
  <c r="O36" i="8"/>
  <c r="H41" i="3" l="1"/>
  <c r="J15" i="1"/>
  <c r="R96" i="2"/>
  <c r="R631" i="2" s="1"/>
  <c r="I40" i="7"/>
  <c r="I39" i="7" s="1"/>
  <c r="I38" i="7" s="1"/>
  <c r="O96" i="8"/>
  <c r="O20" i="8" s="1"/>
  <c r="O23" i="8" s="1"/>
  <c r="O37" i="8" s="1"/>
  <c r="O38" i="8" s="1"/>
  <c r="I127" i="7"/>
  <c r="I126" i="7"/>
  <c r="I125" i="7" s="1"/>
  <c r="I115" i="7"/>
  <c r="G27" i="9" s="1"/>
  <c r="I114" i="7"/>
  <c r="I113" i="7" s="1"/>
  <c r="I99" i="7"/>
  <c r="I98" i="7" s="1"/>
  <c r="I100" i="7"/>
  <c r="I15" i="7"/>
  <c r="I14" i="7"/>
  <c r="I13" i="7"/>
  <c r="I8" i="7"/>
  <c r="I9" i="7"/>
  <c r="G22" i="9" s="1"/>
  <c r="I7" i="7"/>
  <c r="I94" i="7"/>
  <c r="I93" i="7"/>
  <c r="I92" i="7" s="1"/>
  <c r="I168" i="7"/>
  <c r="R636" i="2"/>
  <c r="R646" i="2" s="1"/>
  <c r="G26" i="9" l="1"/>
  <c r="I37" i="7"/>
  <c r="I36" i="7" s="1"/>
  <c r="O24" i="8"/>
  <c r="I6" i="7"/>
  <c r="I5" i="7" s="1"/>
  <c r="I7" i="6"/>
  <c r="I6" i="6" s="1"/>
  <c r="I5" i="6" s="1"/>
  <c r="J7" i="6"/>
  <c r="J6" i="6" s="1"/>
  <c r="J5" i="6" s="1"/>
  <c r="I10" i="6"/>
  <c r="I9" i="6" s="1"/>
  <c r="I8" i="6" s="1"/>
  <c r="J10" i="6"/>
  <c r="J9" i="6" s="1"/>
  <c r="J8" i="6" s="1"/>
  <c r="F7" i="5"/>
  <c r="F9" i="5"/>
  <c r="F11" i="5"/>
  <c r="F12" i="5"/>
  <c r="F14" i="5"/>
  <c r="F15" i="5"/>
  <c r="F16" i="5"/>
  <c r="F18" i="5"/>
  <c r="F19" i="5"/>
  <c r="F22" i="5"/>
  <c r="F23" i="5"/>
  <c r="F24" i="5"/>
  <c r="F27" i="5"/>
  <c r="F26" i="5" s="1"/>
  <c r="F29" i="5"/>
  <c r="F30" i="5"/>
  <c r="F31" i="5"/>
  <c r="F33" i="5"/>
  <c r="F34" i="5"/>
  <c r="F38" i="5"/>
  <c r="F40" i="5"/>
  <c r="G8" i="9"/>
  <c r="G7" i="9" s="1"/>
  <c r="G9" i="9"/>
  <c r="G19" i="9"/>
  <c r="G18" i="9" s="1"/>
  <c r="I64" i="3"/>
  <c r="Q158" i="2"/>
  <c r="K37" i="3"/>
  <c r="J37" i="3"/>
  <c r="G36" i="3"/>
  <c r="G35" i="3" s="1"/>
  <c r="I36" i="3"/>
  <c r="P284" i="2"/>
  <c r="M132" i="8" s="1"/>
  <c r="N86" i="8"/>
  <c r="Q180" i="2"/>
  <c r="N105" i="8" s="1"/>
  <c r="I35" i="3" l="1"/>
  <c r="H35" i="3" s="1"/>
  <c r="H36" i="3"/>
  <c r="F10" i="5"/>
  <c r="F35" i="5"/>
  <c r="F32" i="5"/>
  <c r="K35" i="3"/>
  <c r="J35" i="3"/>
  <c r="G13" i="9"/>
  <c r="G6" i="9" s="1"/>
  <c r="F28" i="5"/>
  <c r="F20" i="5"/>
  <c r="F6" i="5"/>
  <c r="F13" i="5"/>
  <c r="F17" i="5"/>
  <c r="K36" i="3"/>
  <c r="J36" i="3"/>
  <c r="D18" i="9"/>
  <c r="D6" i="9" s="1"/>
  <c r="E79" i="7"/>
  <c r="G64" i="3"/>
  <c r="H64" i="3" s="1"/>
  <c r="G78" i="3"/>
  <c r="H78" i="3" s="1"/>
  <c r="F5" i="5" l="1"/>
  <c r="H79" i="7"/>
  <c r="G74" i="3"/>
  <c r="G70" i="3"/>
  <c r="G59" i="3"/>
  <c r="G65" i="3"/>
  <c r="G66" i="3"/>
  <c r="G67" i="3"/>
  <c r="G112" i="3"/>
  <c r="H112" i="3" s="1"/>
  <c r="G118" i="3"/>
  <c r="G20" i="3"/>
  <c r="G17" i="3"/>
  <c r="G21" i="3"/>
  <c r="G26" i="3"/>
  <c r="G18" i="3"/>
  <c r="G44" i="3"/>
  <c r="G43" i="3" s="1"/>
  <c r="G42" i="3" s="1"/>
  <c r="G41" i="3" s="1"/>
  <c r="L139" i="8" l="1"/>
  <c r="O550" i="2"/>
  <c r="P283" i="2"/>
  <c r="P282" i="2" s="1"/>
  <c r="Q283" i="2"/>
  <c r="Q282" i="2" s="1"/>
  <c r="O284" i="2"/>
  <c r="L132" i="8" s="1"/>
  <c r="O199" i="2"/>
  <c r="L89" i="8"/>
  <c r="G40" i="3" s="1"/>
  <c r="L28" i="1"/>
  <c r="K28" i="1"/>
  <c r="O283" i="2" l="1"/>
  <c r="O282" i="2" s="1"/>
  <c r="F80" i="7"/>
  <c r="G116" i="3"/>
  <c r="K26" i="3"/>
  <c r="K41" i="3"/>
  <c r="K23" i="3"/>
  <c r="O607" i="2"/>
  <c r="O614" i="2"/>
  <c r="O492" i="2"/>
  <c r="O183" i="2"/>
  <c r="O191" i="2"/>
  <c r="O207" i="2"/>
  <c r="L110" i="8"/>
  <c r="L112" i="8"/>
  <c r="L127" i="8"/>
  <c r="L136" i="8"/>
  <c r="L135" i="8" s="1"/>
  <c r="F7" i="6"/>
  <c r="L143" i="8"/>
  <c r="L142" i="8" s="1"/>
  <c r="L26" i="8" s="1"/>
  <c r="L28" i="8" s="1"/>
  <c r="L147" i="8"/>
  <c r="L146" i="8" s="1"/>
  <c r="G15" i="1"/>
  <c r="I15" i="1" s="1"/>
  <c r="G117" i="3"/>
  <c r="G114" i="3"/>
  <c r="G113" i="3"/>
  <c r="G106" i="3"/>
  <c r="G105" i="3" s="1"/>
  <c r="G101" i="3"/>
  <c r="G91" i="3"/>
  <c r="G90" i="3"/>
  <c r="G88" i="3"/>
  <c r="G87" i="3" s="1"/>
  <c r="G85" i="3"/>
  <c r="G84" i="3"/>
  <c r="G83" i="3"/>
  <c r="G82" i="3"/>
  <c r="G81" i="3"/>
  <c r="G77" i="3"/>
  <c r="G76" i="3"/>
  <c r="G75" i="3"/>
  <c r="G73" i="3"/>
  <c r="G72" i="3"/>
  <c r="G71" i="3"/>
  <c r="G69" i="3"/>
  <c r="G62" i="3"/>
  <c r="G61" i="3"/>
  <c r="G60" i="3"/>
  <c r="G56" i="3"/>
  <c r="G55" i="3" s="1"/>
  <c r="G54" i="3"/>
  <c r="G53" i="3" s="1"/>
  <c r="G52" i="3"/>
  <c r="G51" i="3" s="1"/>
  <c r="G34" i="3"/>
  <c r="G33" i="3" s="1"/>
  <c r="G32" i="3"/>
  <c r="G31" i="3" s="1"/>
  <c r="G30" i="3"/>
  <c r="G29" i="3" s="1"/>
  <c r="G27" i="3"/>
  <c r="G25" i="3" s="1"/>
  <c r="G24" i="3" s="1"/>
  <c r="G14" i="3"/>
  <c r="G13" i="3" s="1"/>
  <c r="G12" i="3"/>
  <c r="G11" i="3" s="1"/>
  <c r="G10" i="3"/>
  <c r="G9" i="3" s="1"/>
  <c r="G39" i="3"/>
  <c r="G38" i="3" s="1"/>
  <c r="C31" i="5"/>
  <c r="C30" i="5"/>
  <c r="F107" i="7"/>
  <c r="F106" i="7" s="1"/>
  <c r="F47" i="7"/>
  <c r="F130" i="7"/>
  <c r="F123" i="7"/>
  <c r="F34" i="7"/>
  <c r="F33" i="7" s="1"/>
  <c r="I12" i="3"/>
  <c r="P234" i="2"/>
  <c r="G115" i="3" l="1"/>
  <c r="H115" i="3" s="1"/>
  <c r="H116" i="3"/>
  <c r="J80" i="7"/>
  <c r="F79" i="7"/>
  <c r="J79" i="7" s="1"/>
  <c r="G28" i="3"/>
  <c r="K30" i="3"/>
  <c r="G16" i="3"/>
  <c r="K18" i="3"/>
  <c r="K12" i="3"/>
  <c r="K21" i="3"/>
  <c r="K17" i="3"/>
  <c r="K34" i="3"/>
  <c r="K20" i="3"/>
  <c r="G22" i="3"/>
  <c r="F10" i="6"/>
  <c r="G89" i="3"/>
  <c r="G86" i="3" s="1"/>
  <c r="G19" i="3"/>
  <c r="L138" i="8"/>
  <c r="L29" i="8" s="1"/>
  <c r="L30" i="8" s="1"/>
  <c r="G111" i="3"/>
  <c r="G79" i="3"/>
  <c r="C13" i="9"/>
  <c r="G68" i="3"/>
  <c r="G63" i="3"/>
  <c r="G58" i="3"/>
  <c r="G50" i="3"/>
  <c r="G8" i="3"/>
  <c r="F104" i="7"/>
  <c r="F103" i="7" s="1"/>
  <c r="F105" i="7"/>
  <c r="G15" i="3" l="1"/>
  <c r="G7" i="3" s="1"/>
  <c r="G57" i="3"/>
  <c r="G6" i="3" l="1"/>
  <c r="I32" i="3"/>
  <c r="I27" i="3"/>
  <c r="I14" i="3"/>
  <c r="I10" i="3"/>
  <c r="Q614" i="2"/>
  <c r="K14" i="3" l="1"/>
  <c r="H14" i="3"/>
  <c r="K32" i="3"/>
  <c r="H32" i="3"/>
  <c r="K27" i="3"/>
  <c r="H27" i="3"/>
  <c r="G16" i="1"/>
  <c r="K10" i="3"/>
  <c r="I9" i="3"/>
  <c r="K9" i="3" s="1"/>
  <c r="J23" i="3"/>
  <c r="J26" i="3"/>
  <c r="J27" i="3"/>
  <c r="J41" i="3"/>
  <c r="J42" i="3"/>
  <c r="J43" i="3"/>
  <c r="J44" i="3"/>
  <c r="I22" i="3"/>
  <c r="H22" i="3" s="1"/>
  <c r="I19" i="3"/>
  <c r="H19" i="3" s="1"/>
  <c r="I33" i="3"/>
  <c r="I31" i="3"/>
  <c r="I29" i="3"/>
  <c r="I25" i="3"/>
  <c r="H25" i="3" s="1"/>
  <c r="I13" i="3"/>
  <c r="I11" i="3"/>
  <c r="K11" i="3" s="1"/>
  <c r="K16" i="3"/>
  <c r="K13" i="3" l="1"/>
  <c r="H13" i="3"/>
  <c r="K33" i="3"/>
  <c r="H33" i="3"/>
  <c r="K31" i="3"/>
  <c r="H31" i="3"/>
  <c r="K29" i="3"/>
  <c r="H29" i="3"/>
  <c r="I15" i="3"/>
  <c r="H15" i="3" s="1"/>
  <c r="I8" i="3"/>
  <c r="H8" i="3" s="1"/>
  <c r="K19" i="3"/>
  <c r="I24" i="3"/>
  <c r="H24" i="3" s="1"/>
  <c r="K25" i="3"/>
  <c r="J22" i="3"/>
  <c r="K22" i="3"/>
  <c r="J31" i="3"/>
  <c r="J33" i="3"/>
  <c r="J29" i="3"/>
  <c r="J14" i="3"/>
  <c r="J13" i="3"/>
  <c r="J11" i="3"/>
  <c r="J30" i="3"/>
  <c r="J20" i="3"/>
  <c r="J10" i="3"/>
  <c r="J34" i="3"/>
  <c r="J17" i="3"/>
  <c r="J9" i="3"/>
  <c r="J12" i="3"/>
  <c r="J25" i="3"/>
  <c r="J16" i="3"/>
  <c r="J32" i="3"/>
  <c r="I28" i="3"/>
  <c r="K28" i="3" l="1"/>
  <c r="H28" i="3"/>
  <c r="K15" i="3"/>
  <c r="K8" i="3"/>
  <c r="J24" i="3"/>
  <c r="K24" i="3"/>
  <c r="J8" i="3"/>
  <c r="J28" i="3"/>
  <c r="I118" i="3" l="1"/>
  <c r="I114" i="3"/>
  <c r="I113" i="3"/>
  <c r="K112" i="3"/>
  <c r="I110" i="3"/>
  <c r="I88" i="3"/>
  <c r="I91" i="3"/>
  <c r="I61" i="3"/>
  <c r="I59" i="3"/>
  <c r="I56" i="3"/>
  <c r="I106" i="3"/>
  <c r="I101" i="3"/>
  <c r="I100" i="3"/>
  <c r="I90" i="3"/>
  <c r="I85" i="3"/>
  <c r="I84" i="3"/>
  <c r="I83" i="3"/>
  <c r="I82" i="3"/>
  <c r="I81" i="3"/>
  <c r="K78" i="3"/>
  <c r="I76" i="3"/>
  <c r="I75" i="3"/>
  <c r="I73" i="3"/>
  <c r="I72" i="3"/>
  <c r="I71" i="3"/>
  <c r="I70" i="3"/>
  <c r="I69" i="3"/>
  <c r="I67" i="3"/>
  <c r="I66" i="3"/>
  <c r="I65" i="3"/>
  <c r="K64" i="3"/>
  <c r="I62" i="3"/>
  <c r="I60" i="3"/>
  <c r="I52" i="3"/>
  <c r="K85" i="3" l="1"/>
  <c r="H85" i="3"/>
  <c r="K76" i="3"/>
  <c r="H76" i="3"/>
  <c r="K91" i="3"/>
  <c r="H91" i="3"/>
  <c r="K88" i="3"/>
  <c r="H88" i="3"/>
  <c r="K81" i="3"/>
  <c r="H81" i="3"/>
  <c r="K80" i="3"/>
  <c r="H80" i="3"/>
  <c r="K75" i="3"/>
  <c r="H75" i="3"/>
  <c r="K61" i="3"/>
  <c r="H61" i="3"/>
  <c r="K106" i="3"/>
  <c r="H106" i="3"/>
  <c r="K62" i="3"/>
  <c r="H62" i="3"/>
  <c r="K72" i="3"/>
  <c r="H72" i="3"/>
  <c r="K82" i="3"/>
  <c r="H82" i="3"/>
  <c r="K54" i="3"/>
  <c r="H54" i="3"/>
  <c r="K113" i="3"/>
  <c r="H113" i="3"/>
  <c r="K67" i="3"/>
  <c r="H67" i="3"/>
  <c r="K90" i="3"/>
  <c r="H90" i="3"/>
  <c r="K69" i="3"/>
  <c r="H69" i="3"/>
  <c r="K70" i="3"/>
  <c r="H70" i="3"/>
  <c r="K60" i="3"/>
  <c r="H60" i="3"/>
  <c r="K73" i="3"/>
  <c r="H73" i="3"/>
  <c r="K83" i="3"/>
  <c r="H83" i="3"/>
  <c r="K56" i="3"/>
  <c r="H56" i="3"/>
  <c r="K114" i="3"/>
  <c r="H114" i="3"/>
  <c r="K66" i="3"/>
  <c r="H66" i="3"/>
  <c r="K52" i="3"/>
  <c r="H52" i="3"/>
  <c r="K101" i="3"/>
  <c r="H101" i="3"/>
  <c r="K71" i="3"/>
  <c r="H71" i="3"/>
  <c r="K65" i="3"/>
  <c r="H65" i="3"/>
  <c r="K84" i="3"/>
  <c r="H84" i="3"/>
  <c r="K59" i="3"/>
  <c r="H59" i="3"/>
  <c r="K118" i="3"/>
  <c r="H118" i="3"/>
  <c r="J82" i="3"/>
  <c r="J90" i="3"/>
  <c r="J88" i="3"/>
  <c r="J75" i="3"/>
  <c r="J76" i="3"/>
  <c r="J80" i="3"/>
  <c r="J112" i="3"/>
  <c r="J66" i="3"/>
  <c r="J81" i="3"/>
  <c r="I87" i="3"/>
  <c r="H87" i="3" s="1"/>
  <c r="I105" i="3"/>
  <c r="H105" i="3" s="1"/>
  <c r="I109" i="3"/>
  <c r="I51" i="3"/>
  <c r="H51" i="3" s="1"/>
  <c r="J52" i="3"/>
  <c r="J70" i="3"/>
  <c r="I103" i="3"/>
  <c r="J104" i="3"/>
  <c r="I53" i="3"/>
  <c r="H53" i="3" s="1"/>
  <c r="J54" i="3"/>
  <c r="J113" i="3"/>
  <c r="J60" i="3"/>
  <c r="J71" i="3"/>
  <c r="I77" i="3"/>
  <c r="H77" i="3" s="1"/>
  <c r="J83" i="3"/>
  <c r="J114" i="3"/>
  <c r="J72" i="3"/>
  <c r="I55" i="3"/>
  <c r="H55" i="3" s="1"/>
  <c r="I117" i="3"/>
  <c r="H117" i="3" s="1"/>
  <c r="J118" i="3"/>
  <c r="J73" i="3"/>
  <c r="J59" i="3"/>
  <c r="J65" i="3"/>
  <c r="J61" i="3"/>
  <c r="I89" i="3"/>
  <c r="H89" i="3" s="1"/>
  <c r="I111" i="3"/>
  <c r="H111" i="3" s="1"/>
  <c r="I99" i="3"/>
  <c r="I63" i="3"/>
  <c r="H63" i="3" s="1"/>
  <c r="I58" i="3"/>
  <c r="H58" i="3" s="1"/>
  <c r="I79" i="3"/>
  <c r="H79" i="3" s="1"/>
  <c r="J151" i="7"/>
  <c r="J131" i="7"/>
  <c r="J124" i="7"/>
  <c r="J35" i="7"/>
  <c r="J25" i="1"/>
  <c r="J26" i="1"/>
  <c r="G21" i="5"/>
  <c r="H21" i="5"/>
  <c r="G25" i="5"/>
  <c r="H25" i="5"/>
  <c r="G36" i="5"/>
  <c r="H36" i="5"/>
  <c r="G37" i="5"/>
  <c r="H37" i="5"/>
  <c r="G39" i="5"/>
  <c r="H39" i="5"/>
  <c r="H20" i="1"/>
  <c r="J27" i="1" l="1"/>
  <c r="J79" i="3"/>
  <c r="K79" i="3"/>
  <c r="J53" i="3"/>
  <c r="K53" i="3"/>
  <c r="J87" i="3"/>
  <c r="K87" i="3"/>
  <c r="J63" i="3"/>
  <c r="K63" i="3"/>
  <c r="J89" i="3"/>
  <c r="K89" i="3"/>
  <c r="J55" i="3"/>
  <c r="K55" i="3"/>
  <c r="J77" i="3"/>
  <c r="K77" i="3"/>
  <c r="J105" i="3"/>
  <c r="K105" i="3"/>
  <c r="J111" i="3"/>
  <c r="K111" i="3"/>
  <c r="J117" i="3"/>
  <c r="K117" i="3"/>
  <c r="J58" i="3"/>
  <c r="K58" i="3"/>
  <c r="J51" i="3"/>
  <c r="K51" i="3"/>
  <c r="J110" i="3"/>
  <c r="J85" i="3"/>
  <c r="I102" i="3"/>
  <c r="I86" i="3"/>
  <c r="H86" i="3" s="1"/>
  <c r="I108" i="3"/>
  <c r="I98" i="3"/>
  <c r="I50" i="3"/>
  <c r="H50" i="3" s="1"/>
  <c r="J86" i="3" l="1"/>
  <c r="K86" i="3"/>
  <c r="J50" i="3"/>
  <c r="K50" i="3"/>
  <c r="I107" i="3"/>
  <c r="J18" i="1" l="1"/>
  <c r="H47" i="7"/>
  <c r="J47" i="7" s="1"/>
  <c r="J48" i="7"/>
  <c r="P593" i="2"/>
  <c r="J100" i="3"/>
  <c r="J21" i="3" l="1"/>
  <c r="J64" i="3"/>
  <c r="J84" i="3"/>
  <c r="J78" i="3"/>
  <c r="J109" i="3"/>
  <c r="J67" i="3"/>
  <c r="J69" i="3"/>
  <c r="J99" i="3"/>
  <c r="M144" i="8"/>
  <c r="N144" i="8"/>
  <c r="H10" i="6" s="1"/>
  <c r="G10" i="6" s="1"/>
  <c r="J19" i="3" l="1"/>
  <c r="J108" i="3"/>
  <c r="J91" i="3"/>
  <c r="J98" i="3"/>
  <c r="J62" i="3"/>
  <c r="K10" i="6"/>
  <c r="L10" i="6"/>
  <c r="E123" i="7"/>
  <c r="H123" i="7"/>
  <c r="J123" i="7" s="1"/>
  <c r="E130" i="7"/>
  <c r="H130" i="7"/>
  <c r="J130" i="7" s="1"/>
  <c r="J15" i="3" l="1"/>
  <c r="J56" i="3"/>
  <c r="J107" i="3"/>
  <c r="E169" i="7"/>
  <c r="E6" i="6"/>
  <c r="E5" i="6" s="1"/>
  <c r="G25" i="1" s="1"/>
  <c r="I25" i="1" s="1"/>
  <c r="F9" i="6"/>
  <c r="F8" i="6" s="1"/>
  <c r="G26" i="1" s="1"/>
  <c r="I26" i="1" s="1"/>
  <c r="H9" i="6"/>
  <c r="G9" i="6" s="1"/>
  <c r="E9" i="6"/>
  <c r="E8" i="6" s="1"/>
  <c r="B17" i="5"/>
  <c r="B26" i="5"/>
  <c r="B31" i="5"/>
  <c r="B28" i="5" s="1"/>
  <c r="B35" i="5"/>
  <c r="G27" i="1" l="1"/>
  <c r="J106" i="3"/>
  <c r="H8" i="6"/>
  <c r="G8" i="6" s="1"/>
  <c r="K9" i="6"/>
  <c r="L9" i="6"/>
  <c r="E10" i="7"/>
  <c r="E16" i="7"/>
  <c r="E15" i="7" s="1"/>
  <c r="E20" i="7"/>
  <c r="E19" i="7" s="1"/>
  <c r="E31" i="7"/>
  <c r="E30" i="7" s="1"/>
  <c r="E34" i="7"/>
  <c r="E33" i="7" s="1"/>
  <c r="E52" i="7"/>
  <c r="E51" i="7" s="1"/>
  <c r="E50" i="7" s="1"/>
  <c r="E56" i="7"/>
  <c r="E55" i="7" s="1"/>
  <c r="E54" i="7" s="1"/>
  <c r="E61" i="7"/>
  <c r="E60" i="7" s="1"/>
  <c r="E59" i="7" s="1"/>
  <c r="E58" i="7" s="1"/>
  <c r="E77" i="7"/>
  <c r="E76" i="7" s="1"/>
  <c r="E75" i="7" s="1"/>
  <c r="E83" i="7"/>
  <c r="E90" i="7"/>
  <c r="E95" i="7"/>
  <c r="E101" i="7"/>
  <c r="E107" i="7"/>
  <c r="E106" i="7" s="1"/>
  <c r="E128" i="7"/>
  <c r="E135" i="7"/>
  <c r="E140" i="7"/>
  <c r="E138" i="7" s="1"/>
  <c r="E137" i="7" s="1"/>
  <c r="E145" i="7"/>
  <c r="E150" i="7"/>
  <c r="E165" i="7"/>
  <c r="E163" i="7" s="1"/>
  <c r="E167" i="7"/>
  <c r="E175" i="7"/>
  <c r="Q550" i="2"/>
  <c r="E31" i="5"/>
  <c r="D31" i="5" s="1"/>
  <c r="E30" i="5"/>
  <c r="D30" i="5" s="1"/>
  <c r="H107" i="7"/>
  <c r="J103" i="3" l="1"/>
  <c r="H106" i="7"/>
  <c r="J106" i="7" s="1"/>
  <c r="J107" i="7"/>
  <c r="K8" i="6"/>
  <c r="L8" i="6"/>
  <c r="G30" i="5"/>
  <c r="H30" i="5"/>
  <c r="G31" i="5"/>
  <c r="H31" i="5"/>
  <c r="E29" i="7"/>
  <c r="E28" i="7" s="1"/>
  <c r="E27" i="7" s="1"/>
  <c r="E89" i="7"/>
  <c r="E88" i="7"/>
  <c r="E87" i="7" s="1"/>
  <c r="E149" i="7"/>
  <c r="E148" i="7"/>
  <c r="E147" i="7" s="1"/>
  <c r="E127" i="7"/>
  <c r="E126" i="7"/>
  <c r="E125" i="7" s="1"/>
  <c r="E105" i="7"/>
  <c r="E104" i="7"/>
  <c r="E103" i="7" s="1"/>
  <c r="E18" i="7"/>
  <c r="E14" i="7"/>
  <c r="E173" i="7"/>
  <c r="E172" i="7" s="1"/>
  <c r="E174" i="7"/>
  <c r="E49" i="7"/>
  <c r="E133" i="7"/>
  <c r="E132" i="7" s="1"/>
  <c r="E134" i="7"/>
  <c r="E99" i="7"/>
  <c r="E98" i="7" s="1"/>
  <c r="E100" i="7"/>
  <c r="E143" i="7"/>
  <c r="E142" i="7" s="1"/>
  <c r="E144" i="7"/>
  <c r="E94" i="7"/>
  <c r="E93" i="7"/>
  <c r="E92" i="7" s="1"/>
  <c r="E7" i="7"/>
  <c r="E8" i="7"/>
  <c r="E9" i="7"/>
  <c r="E168" i="7"/>
  <c r="E164" i="7"/>
  <c r="E139" i="7"/>
  <c r="E13" i="7"/>
  <c r="P550" i="2"/>
  <c r="H105" i="7" l="1"/>
  <c r="J105" i="7" s="1"/>
  <c r="H104" i="7"/>
  <c r="J104" i="7" s="1"/>
  <c r="K26" i="1"/>
  <c r="L26" i="1"/>
  <c r="J102" i="3"/>
  <c r="H103" i="7"/>
  <c r="J103" i="7" s="1"/>
  <c r="I14" i="9"/>
  <c r="H14" i="9"/>
  <c r="H15" i="9"/>
  <c r="I15" i="9"/>
  <c r="F13" i="9"/>
  <c r="E13" i="9" s="1"/>
  <c r="E6" i="7"/>
  <c r="E5" i="7" s="1"/>
  <c r="H34" i="7"/>
  <c r="G34" i="7" s="1"/>
  <c r="N53" i="8"/>
  <c r="N147" i="8"/>
  <c r="N146" i="8" s="1"/>
  <c r="M147" i="8"/>
  <c r="M146" i="8" s="1"/>
  <c r="K147" i="8"/>
  <c r="K146" i="8" s="1"/>
  <c r="N143" i="8"/>
  <c r="N142" i="8" s="1"/>
  <c r="N28" i="8" s="1"/>
  <c r="M143" i="8"/>
  <c r="M142" i="8" s="1"/>
  <c r="M26" i="8" s="1"/>
  <c r="K142" i="8"/>
  <c r="K22" i="8" s="1"/>
  <c r="K139" i="8"/>
  <c r="K138" i="8" s="1"/>
  <c r="K136" i="8"/>
  <c r="K135" i="8" s="1"/>
  <c r="K134" i="8"/>
  <c r="K132" i="8"/>
  <c r="K131" i="8"/>
  <c r="K130" i="8"/>
  <c r="N127" i="8"/>
  <c r="M127" i="8"/>
  <c r="K127" i="8"/>
  <c r="K123" i="8"/>
  <c r="K121" i="8"/>
  <c r="K119" i="8"/>
  <c r="K118" i="8" s="1"/>
  <c r="K112" i="8"/>
  <c r="K111" i="8"/>
  <c r="K110" i="8" s="1"/>
  <c r="K109" i="8"/>
  <c r="K107" i="8" s="1"/>
  <c r="K106" i="8"/>
  <c r="K105" i="8"/>
  <c r="K104" i="8"/>
  <c r="K103" i="8"/>
  <c r="K102" i="8"/>
  <c r="K100" i="8"/>
  <c r="K99" i="8"/>
  <c r="K98" i="8"/>
  <c r="N94" i="8"/>
  <c r="M94" i="8"/>
  <c r="M91" i="8" s="1"/>
  <c r="M19" i="8" s="1"/>
  <c r="L94" i="8"/>
  <c r="K94" i="8"/>
  <c r="K91" i="8" s="1"/>
  <c r="K19" i="8" s="1"/>
  <c r="N89" i="8"/>
  <c r="I40" i="3" s="1"/>
  <c r="H40" i="3" s="1"/>
  <c r="M89" i="8"/>
  <c r="N82" i="8"/>
  <c r="M82" i="8"/>
  <c r="L82" i="8"/>
  <c r="K82" i="8"/>
  <c r="N79" i="8"/>
  <c r="F10" i="9" s="1"/>
  <c r="E10" i="9" s="1"/>
  <c r="M79" i="8"/>
  <c r="D10" i="9" s="1"/>
  <c r="L79" i="8"/>
  <c r="C10" i="9" s="1"/>
  <c r="C9" i="9" s="1"/>
  <c r="K79" i="8"/>
  <c r="K59" i="8"/>
  <c r="M53" i="8"/>
  <c r="L53" i="8"/>
  <c r="K53" i="8"/>
  <c r="N52" i="8" l="1"/>
  <c r="N18" i="8" s="1"/>
  <c r="L52" i="8"/>
  <c r="I13" i="9"/>
  <c r="K40" i="3"/>
  <c r="J40" i="3"/>
  <c r="I39" i="3"/>
  <c r="H39" i="3" s="1"/>
  <c r="L91" i="8"/>
  <c r="L19" i="8" s="1"/>
  <c r="C19" i="9"/>
  <c r="C18" i="9" s="1"/>
  <c r="N91" i="8"/>
  <c r="N19" i="8" s="1"/>
  <c r="F19" i="9"/>
  <c r="E19" i="9" s="1"/>
  <c r="K120" i="8"/>
  <c r="C8" i="9"/>
  <c r="C7" i="9" s="1"/>
  <c r="M28" i="8"/>
  <c r="J101" i="3"/>
  <c r="H33" i="7"/>
  <c r="J34" i="7"/>
  <c r="H13" i="9"/>
  <c r="L15" i="1"/>
  <c r="K15" i="1"/>
  <c r="F6" i="6"/>
  <c r="F5" i="6" s="1"/>
  <c r="M138" i="8"/>
  <c r="M29" i="8" s="1"/>
  <c r="K52" i="8"/>
  <c r="K18" i="8" s="1"/>
  <c r="K17" i="8" s="1"/>
  <c r="K36" i="8" s="1"/>
  <c r="F8" i="9"/>
  <c r="E8" i="9" s="1"/>
  <c r="K101" i="8"/>
  <c r="K129" i="8"/>
  <c r="K126" i="8" s="1"/>
  <c r="K21" i="8" s="1"/>
  <c r="N138" i="8"/>
  <c r="N29" i="8" s="1"/>
  <c r="N26" i="8" s="1"/>
  <c r="H7" i="6"/>
  <c r="M18" i="8"/>
  <c r="M17" i="8" s="1"/>
  <c r="K97" i="8"/>
  <c r="J33" i="7" l="1"/>
  <c r="G33" i="7"/>
  <c r="M30" i="8"/>
  <c r="N30" i="8"/>
  <c r="C6" i="9"/>
  <c r="J39" i="3"/>
  <c r="K39" i="3"/>
  <c r="I38" i="3"/>
  <c r="M36" i="8"/>
  <c r="N17" i="8"/>
  <c r="N36" i="8" s="1"/>
  <c r="F18" i="9"/>
  <c r="E18" i="9" s="1"/>
  <c r="H19" i="9"/>
  <c r="I19" i="9"/>
  <c r="L18" i="8"/>
  <c r="L17" i="8" s="1"/>
  <c r="L36" i="8" s="1"/>
  <c r="H6" i="6"/>
  <c r="L7" i="6"/>
  <c r="K7" i="6"/>
  <c r="F9" i="9"/>
  <c r="E9" i="9" s="1"/>
  <c r="I10" i="9"/>
  <c r="F7" i="9"/>
  <c r="E7" i="9" s="1"/>
  <c r="I8" i="9"/>
  <c r="K96" i="8"/>
  <c r="K20" i="8" s="1"/>
  <c r="K23" i="8" s="1"/>
  <c r="K37" i="8" s="1"/>
  <c r="K38" i="8" s="1"/>
  <c r="I7" i="3" l="1"/>
  <c r="H7" i="3" s="1"/>
  <c r="H38" i="3"/>
  <c r="F6" i="9"/>
  <c r="E6" i="9" s="1"/>
  <c r="H14" i="1"/>
  <c r="J38" i="3"/>
  <c r="K38" i="3"/>
  <c r="I18" i="9"/>
  <c r="H18" i="9"/>
  <c r="H5" i="6"/>
  <c r="K6" i="6"/>
  <c r="L6" i="6"/>
  <c r="H8" i="9"/>
  <c r="H10" i="9"/>
  <c r="H7" i="9"/>
  <c r="I7" i="9"/>
  <c r="I9" i="9"/>
  <c r="H9" i="9"/>
  <c r="K24" i="8"/>
  <c r="Q624" i="2"/>
  <c r="Q623" i="2" s="1"/>
  <c r="P624" i="2"/>
  <c r="P623" i="2" s="1"/>
  <c r="O624" i="2"/>
  <c r="O623" i="2" s="1"/>
  <c r="N624" i="2"/>
  <c r="N623" i="2" s="1"/>
  <c r="N622" i="2" s="1"/>
  <c r="N628" i="2" s="1"/>
  <c r="P614" i="2"/>
  <c r="Q609" i="2"/>
  <c r="I74" i="3" s="1"/>
  <c r="P609" i="2"/>
  <c r="Q607" i="2"/>
  <c r="P607" i="2"/>
  <c r="Q599" i="2"/>
  <c r="P599" i="2"/>
  <c r="O599" i="2"/>
  <c r="N599" i="2"/>
  <c r="N598" i="2" s="1"/>
  <c r="Q593" i="2"/>
  <c r="O593" i="2"/>
  <c r="N593" i="2"/>
  <c r="Q589" i="2"/>
  <c r="P589" i="2"/>
  <c r="Q585" i="2"/>
  <c r="P585" i="2"/>
  <c r="O585" i="2"/>
  <c r="N585" i="2"/>
  <c r="Q578" i="2"/>
  <c r="Q577" i="2" s="1"/>
  <c r="Q576" i="2" s="1"/>
  <c r="P578" i="2"/>
  <c r="P577" i="2" s="1"/>
  <c r="P576" i="2" s="1"/>
  <c r="O578" i="2"/>
  <c r="O577" i="2" s="1"/>
  <c r="O576" i="2" s="1"/>
  <c r="N578" i="2"/>
  <c r="N577" i="2" s="1"/>
  <c r="N576" i="2" s="1"/>
  <c r="Q573" i="2"/>
  <c r="Q572" i="2" s="1"/>
  <c r="P573" i="2"/>
  <c r="P572" i="2" s="1"/>
  <c r="O573" i="2"/>
  <c r="O572" i="2" s="1"/>
  <c r="N573" i="2"/>
  <c r="N572" i="2" s="1"/>
  <c r="Q569" i="2"/>
  <c r="P569" i="2"/>
  <c r="O569" i="2"/>
  <c r="N569" i="2"/>
  <c r="Q565" i="2"/>
  <c r="P565" i="2"/>
  <c r="O565" i="2"/>
  <c r="N565" i="2"/>
  <c r="Q563" i="2"/>
  <c r="P563" i="2"/>
  <c r="O563" i="2"/>
  <c r="N563" i="2"/>
  <c r="Q559" i="2"/>
  <c r="P559" i="2"/>
  <c r="O559" i="2"/>
  <c r="N559" i="2"/>
  <c r="Q557" i="2"/>
  <c r="P557" i="2"/>
  <c r="O557" i="2"/>
  <c r="N557" i="2"/>
  <c r="N553" i="2"/>
  <c r="Q549" i="2"/>
  <c r="O549" i="2"/>
  <c r="N550" i="2"/>
  <c r="N549" i="2" s="1"/>
  <c r="N548" i="2" s="1"/>
  <c r="N617" i="2" s="1"/>
  <c r="P549" i="2"/>
  <c r="Q542" i="2"/>
  <c r="Q541" i="2" s="1"/>
  <c r="P542" i="2"/>
  <c r="P541" i="2" s="1"/>
  <c r="O542" i="2"/>
  <c r="O541" i="2" s="1"/>
  <c r="N542" i="2"/>
  <c r="N541" i="2" s="1"/>
  <c r="N540" i="2" s="1"/>
  <c r="N545" i="2" s="1"/>
  <c r="Q534" i="2"/>
  <c r="Q533" i="2" s="1"/>
  <c r="P534" i="2"/>
  <c r="P533" i="2" s="1"/>
  <c r="O534" i="2"/>
  <c r="O533" i="2" s="1"/>
  <c r="F157" i="7" s="1"/>
  <c r="F156" i="7" s="1"/>
  <c r="N534" i="2"/>
  <c r="N533" i="2" s="1"/>
  <c r="Q526" i="2"/>
  <c r="Q525" i="2" s="1"/>
  <c r="H152" i="7" s="1"/>
  <c r="P526" i="2"/>
  <c r="P525" i="2" s="1"/>
  <c r="O526" i="2"/>
  <c r="O525" i="2" s="1"/>
  <c r="F152" i="7" s="1"/>
  <c r="F150" i="7" s="1"/>
  <c r="N526" i="2"/>
  <c r="N525" i="2" s="1"/>
  <c r="Q523" i="2"/>
  <c r="Q522" i="2" s="1"/>
  <c r="P523" i="2"/>
  <c r="P522" i="2" s="1"/>
  <c r="O523" i="2"/>
  <c r="O522" i="2" s="1"/>
  <c r="N523" i="2"/>
  <c r="N522" i="2" s="1"/>
  <c r="Q511" i="2"/>
  <c r="Q510" i="2" s="1"/>
  <c r="P511" i="2"/>
  <c r="O511" i="2"/>
  <c r="O510" i="2" s="1"/>
  <c r="N511" i="2"/>
  <c r="N510" i="2" s="1"/>
  <c r="N509" i="2" s="1"/>
  <c r="N517" i="2" s="1"/>
  <c r="Q503" i="2"/>
  <c r="Q502" i="2" s="1"/>
  <c r="P503" i="2"/>
  <c r="P502" i="2" s="1"/>
  <c r="O503" i="2"/>
  <c r="N503" i="2"/>
  <c r="N502" i="2" s="1"/>
  <c r="N501" i="2" s="1"/>
  <c r="N505" i="2" s="1"/>
  <c r="Q492" i="2"/>
  <c r="P492" i="2"/>
  <c r="O491" i="2"/>
  <c r="N492" i="2"/>
  <c r="N491" i="2" s="1"/>
  <c r="N490" i="2" s="1"/>
  <c r="N496" i="2" s="1"/>
  <c r="Q483" i="2"/>
  <c r="Q482" i="2" s="1"/>
  <c r="P483" i="2"/>
  <c r="P482" i="2" s="1"/>
  <c r="O483" i="2"/>
  <c r="O482" i="2" s="1"/>
  <c r="N483" i="2"/>
  <c r="N482" i="2" s="1"/>
  <c r="Q480" i="2"/>
  <c r="P480" i="2"/>
  <c r="O480" i="2"/>
  <c r="N480" i="2"/>
  <c r="Q478" i="2"/>
  <c r="P478" i="2"/>
  <c r="O478" i="2"/>
  <c r="N478" i="2"/>
  <c r="Q462" i="2"/>
  <c r="Q461" i="2" s="1"/>
  <c r="Q460" i="2" s="1"/>
  <c r="P462" i="2"/>
  <c r="P461" i="2" s="1"/>
  <c r="P460" i="2" s="1"/>
  <c r="O462" i="2"/>
  <c r="O461" i="2" s="1"/>
  <c r="O460" i="2" s="1"/>
  <c r="N462" i="2"/>
  <c r="N461" i="2" s="1"/>
  <c r="N460" i="2" s="1"/>
  <c r="Q455" i="2"/>
  <c r="P455" i="2"/>
  <c r="P454" i="2" s="1"/>
  <c r="O455" i="2"/>
  <c r="O454" i="2" s="1"/>
  <c r="F122" i="7" s="1"/>
  <c r="F121" i="7" s="1"/>
  <c r="N455" i="2"/>
  <c r="N454" i="2" s="1"/>
  <c r="N453" i="2" s="1"/>
  <c r="Q447" i="2"/>
  <c r="Q446" i="2" s="1"/>
  <c r="Q445" i="2" s="1"/>
  <c r="Q449" i="2" s="1"/>
  <c r="P447" i="2"/>
  <c r="P446" i="2" s="1"/>
  <c r="P445" i="2" s="1"/>
  <c r="P449" i="2" s="1"/>
  <c r="O447" i="2"/>
  <c r="O446" i="2" s="1"/>
  <c r="O445" i="2" s="1"/>
  <c r="O449" i="2" s="1"/>
  <c r="N447" i="2"/>
  <c r="N446" i="2" s="1"/>
  <c r="N445" i="2" s="1"/>
  <c r="N449" i="2" s="1"/>
  <c r="Q422" i="2"/>
  <c r="N130" i="8" s="1"/>
  <c r="P422" i="2"/>
  <c r="M130" i="8" s="1"/>
  <c r="O422" i="2"/>
  <c r="N422" i="2"/>
  <c r="N421" i="2" s="1"/>
  <c r="Q414" i="2"/>
  <c r="P414" i="2"/>
  <c r="O414" i="2"/>
  <c r="N414" i="2"/>
  <c r="Q412" i="2"/>
  <c r="P412" i="2"/>
  <c r="O412" i="2"/>
  <c r="N412" i="2"/>
  <c r="Q405" i="2"/>
  <c r="Q404" i="2" s="1"/>
  <c r="P405" i="2"/>
  <c r="P404" i="2" s="1"/>
  <c r="O405" i="2"/>
  <c r="O404" i="2" s="1"/>
  <c r="F112" i="7" s="1"/>
  <c r="F111" i="7" s="1"/>
  <c r="N405" i="2"/>
  <c r="N404" i="2" s="1"/>
  <c r="Q397" i="2"/>
  <c r="P397" i="2"/>
  <c r="O397" i="2"/>
  <c r="N397" i="2"/>
  <c r="Q395" i="2"/>
  <c r="P395" i="2"/>
  <c r="O395" i="2"/>
  <c r="N395" i="2"/>
  <c r="Q389" i="2"/>
  <c r="P389" i="2"/>
  <c r="O389" i="2"/>
  <c r="N389" i="2"/>
  <c r="Q381" i="2"/>
  <c r="Q380" i="2" s="1"/>
  <c r="Q379" i="2" s="1"/>
  <c r="Q383" i="2" s="1"/>
  <c r="E22" i="5" s="1"/>
  <c r="P381" i="2"/>
  <c r="P380" i="2" s="1"/>
  <c r="P379" i="2" s="1"/>
  <c r="P383" i="2" s="1"/>
  <c r="O381" i="2"/>
  <c r="O380" i="2" s="1"/>
  <c r="O379" i="2" s="1"/>
  <c r="O383" i="2" s="1"/>
  <c r="N381" i="2"/>
  <c r="N380" i="2" s="1"/>
  <c r="N379" i="2" s="1"/>
  <c r="N383" i="2" s="1"/>
  <c r="Q372" i="2"/>
  <c r="Q371" i="2" s="1"/>
  <c r="Q370" i="2" s="1"/>
  <c r="Q376" i="2" s="1"/>
  <c r="P372" i="2"/>
  <c r="P371" i="2" s="1"/>
  <c r="P370" i="2" s="1"/>
  <c r="P376" i="2" s="1"/>
  <c r="O372" i="2"/>
  <c r="O371" i="2" s="1"/>
  <c r="O370" i="2" s="1"/>
  <c r="O376" i="2" s="1"/>
  <c r="N372" i="2"/>
  <c r="N371" i="2" s="1"/>
  <c r="N370" i="2" s="1"/>
  <c r="N376" i="2" s="1"/>
  <c r="Q364" i="2"/>
  <c r="P364" i="2"/>
  <c r="O364" i="2"/>
  <c r="N364" i="2"/>
  <c r="Q362" i="2"/>
  <c r="P362" i="2"/>
  <c r="O362" i="2"/>
  <c r="N362" i="2"/>
  <c r="Q354" i="2"/>
  <c r="Q353" i="2" s="1"/>
  <c r="Q352" i="2" s="1"/>
  <c r="P354" i="2"/>
  <c r="P353" i="2" s="1"/>
  <c r="P352" i="2" s="1"/>
  <c r="O354" i="2"/>
  <c r="O353" i="2" s="1"/>
  <c r="O352" i="2" s="1"/>
  <c r="N354" i="2"/>
  <c r="N353" i="2" s="1"/>
  <c r="N352" i="2" s="1"/>
  <c r="Q348" i="2"/>
  <c r="P348" i="2"/>
  <c r="O348" i="2"/>
  <c r="N348" i="2"/>
  <c r="Q342" i="2"/>
  <c r="P342" i="2"/>
  <c r="O342" i="2"/>
  <c r="N342" i="2"/>
  <c r="Q339" i="2"/>
  <c r="P339" i="2"/>
  <c r="O339" i="2"/>
  <c r="N339" i="2"/>
  <c r="Q335" i="2"/>
  <c r="P335" i="2"/>
  <c r="O335" i="2"/>
  <c r="N335" i="2"/>
  <c r="Q333" i="2"/>
  <c r="P333" i="2"/>
  <c r="O333" i="2"/>
  <c r="N333" i="2"/>
  <c r="Q325" i="2"/>
  <c r="Q324" i="2" s="1"/>
  <c r="Q323" i="2" s="1"/>
  <c r="P325" i="2"/>
  <c r="P324" i="2" s="1"/>
  <c r="P323" i="2" s="1"/>
  <c r="O325" i="2"/>
  <c r="O324" i="2" s="1"/>
  <c r="O323" i="2" s="1"/>
  <c r="N325" i="2"/>
  <c r="N324" i="2" s="1"/>
  <c r="N323" i="2" s="1"/>
  <c r="Q319" i="2"/>
  <c r="P319" i="2"/>
  <c r="O319" i="2"/>
  <c r="N319" i="2"/>
  <c r="Q317" i="2"/>
  <c r="P317" i="2"/>
  <c r="O317" i="2"/>
  <c r="N317" i="2"/>
  <c r="Q308" i="2"/>
  <c r="Q307" i="2" s="1"/>
  <c r="P308" i="2"/>
  <c r="P307" i="2" s="1"/>
  <c r="O308" i="2"/>
  <c r="N308" i="2"/>
  <c r="N307" i="2" s="1"/>
  <c r="N306" i="2" s="1"/>
  <c r="N312" i="2" s="1"/>
  <c r="Q299" i="2"/>
  <c r="Q298" i="2" s="1"/>
  <c r="P299" i="2"/>
  <c r="O299" i="2"/>
  <c r="O298" i="2" s="1"/>
  <c r="F86" i="7" s="1"/>
  <c r="F85" i="7" s="1"/>
  <c r="N299" i="2"/>
  <c r="N298" i="2" s="1"/>
  <c r="Q295" i="2"/>
  <c r="Q294" i="2" s="1"/>
  <c r="H84" i="7" s="1"/>
  <c r="P295" i="2"/>
  <c r="P294" i="2" s="1"/>
  <c r="O295" i="2"/>
  <c r="O294" i="2" s="1"/>
  <c r="F84" i="7" s="1"/>
  <c r="F83" i="7" s="1"/>
  <c r="N295" i="2"/>
  <c r="N294" i="2" s="1"/>
  <c r="Q291" i="2"/>
  <c r="Q290" i="2" s="1"/>
  <c r="P291" i="2"/>
  <c r="P290" i="2" s="1"/>
  <c r="O291" i="2"/>
  <c r="O290" i="2" s="1"/>
  <c r="N291" i="2"/>
  <c r="N290" i="2" s="1"/>
  <c r="Q280" i="2"/>
  <c r="P280" i="2"/>
  <c r="P279" i="2" s="1"/>
  <c r="O280" i="2"/>
  <c r="O279" i="2" s="1"/>
  <c r="N280" i="2"/>
  <c r="N279" i="2" s="1"/>
  <c r="N278" i="2" s="1"/>
  <c r="N286" i="2" s="1"/>
  <c r="Q271" i="2"/>
  <c r="Q270" i="2" s="1"/>
  <c r="P271" i="2"/>
  <c r="P270" i="2" s="1"/>
  <c r="O271" i="2"/>
  <c r="O270" i="2" s="1"/>
  <c r="F73" i="7" s="1"/>
  <c r="F72" i="7" s="1"/>
  <c r="F71" i="7" s="1"/>
  <c r="F70" i="7" s="1"/>
  <c r="F69" i="7" s="1"/>
  <c r="N271" i="2"/>
  <c r="N270" i="2" s="1"/>
  <c r="Q263" i="2"/>
  <c r="Q262" i="2" s="1"/>
  <c r="Q261" i="2" s="1"/>
  <c r="Q265" i="2" s="1"/>
  <c r="P263" i="2"/>
  <c r="P262" i="2" s="1"/>
  <c r="P261" i="2" s="1"/>
  <c r="P265" i="2" s="1"/>
  <c r="O263" i="2"/>
  <c r="O262" i="2" s="1"/>
  <c r="O261" i="2" s="1"/>
  <c r="O265" i="2" s="1"/>
  <c r="N263" i="2"/>
  <c r="N262" i="2" s="1"/>
  <c r="N261" i="2" s="1"/>
  <c r="N265" i="2" s="1"/>
  <c r="Q254" i="2"/>
  <c r="Q253" i="2" s="1"/>
  <c r="H68" i="7" s="1"/>
  <c r="P254" i="2"/>
  <c r="P253" i="2" s="1"/>
  <c r="O254" i="2"/>
  <c r="O253" i="2" s="1"/>
  <c r="F68" i="7" s="1"/>
  <c r="N254" i="2"/>
  <c r="N253" i="2" s="1"/>
  <c r="Q251" i="2"/>
  <c r="Q250" i="2" s="1"/>
  <c r="P251" i="2"/>
  <c r="P250" i="2" s="1"/>
  <c r="O251" i="2"/>
  <c r="O250" i="2" s="1"/>
  <c r="N251" i="2"/>
  <c r="N250" i="2" s="1"/>
  <c r="Q248" i="2"/>
  <c r="Q247" i="2" s="1"/>
  <c r="H67" i="7" s="1"/>
  <c r="P248" i="2"/>
  <c r="P247" i="2" s="1"/>
  <c r="O248" i="2"/>
  <c r="O247" i="2" s="1"/>
  <c r="N248" i="2"/>
  <c r="N247" i="2" s="1"/>
  <c r="Q239" i="2"/>
  <c r="N134" i="8" s="1"/>
  <c r="P239" i="2"/>
  <c r="M134" i="8" s="1"/>
  <c r="O239" i="2"/>
  <c r="N239" i="2"/>
  <c r="Q234" i="2"/>
  <c r="O234" i="2"/>
  <c r="N234" i="2"/>
  <c r="Q232" i="2"/>
  <c r="P232" i="2"/>
  <c r="O232" i="2"/>
  <c r="N232" i="2"/>
  <c r="Q224" i="2"/>
  <c r="N123" i="8" s="1"/>
  <c r="P224" i="2"/>
  <c r="M123" i="8" s="1"/>
  <c r="O224" i="2"/>
  <c r="N224" i="2"/>
  <c r="N223" i="2" s="1"/>
  <c r="N222" i="2" s="1"/>
  <c r="N226" i="2" s="1"/>
  <c r="Q217" i="2"/>
  <c r="Q216" i="2" s="1"/>
  <c r="P217" i="2"/>
  <c r="P216" i="2" s="1"/>
  <c r="O217" i="2"/>
  <c r="O216" i="2" s="1"/>
  <c r="N217" i="2"/>
  <c r="N216" i="2" s="1"/>
  <c r="N215" i="2" s="1"/>
  <c r="N219" i="2" s="1"/>
  <c r="Q207" i="2"/>
  <c r="Q206" i="2" s="1"/>
  <c r="P207" i="2"/>
  <c r="O206" i="2"/>
  <c r="N207" i="2"/>
  <c r="N206" i="2" s="1"/>
  <c r="Q199" i="2"/>
  <c r="P199" i="2"/>
  <c r="C16" i="5"/>
  <c r="N199" i="2"/>
  <c r="Q191" i="2"/>
  <c r="N109" i="8" s="1"/>
  <c r="N107" i="8" s="1"/>
  <c r="P191" i="2"/>
  <c r="M109" i="8" s="1"/>
  <c r="M107" i="8" s="1"/>
  <c r="N191" i="2"/>
  <c r="N190" i="2" s="1"/>
  <c r="Q183" i="2"/>
  <c r="P183" i="2"/>
  <c r="N183" i="2"/>
  <c r="P180" i="2"/>
  <c r="M105" i="8" s="1"/>
  <c r="O180" i="2"/>
  <c r="L105" i="8" s="1"/>
  <c r="N180" i="2"/>
  <c r="P158" i="2"/>
  <c r="O158" i="2"/>
  <c r="N158" i="2"/>
  <c r="Q153" i="2"/>
  <c r="P153" i="2"/>
  <c r="O153" i="2"/>
  <c r="N153" i="2"/>
  <c r="Q148" i="2"/>
  <c r="P148" i="2"/>
  <c r="O148" i="2"/>
  <c r="N148" i="2"/>
  <c r="Q143" i="2"/>
  <c r="P143" i="2"/>
  <c r="M100" i="8" s="1"/>
  <c r="O143" i="2"/>
  <c r="N143" i="2"/>
  <c r="Q136" i="2"/>
  <c r="P136" i="2"/>
  <c r="M99" i="8" s="1"/>
  <c r="O136" i="2"/>
  <c r="L99" i="8" s="1"/>
  <c r="N136" i="2"/>
  <c r="Q132" i="2"/>
  <c r="P132" i="2"/>
  <c r="O132" i="2"/>
  <c r="N132" i="2"/>
  <c r="Q118" i="2"/>
  <c r="P118" i="2"/>
  <c r="O118" i="2"/>
  <c r="N118" i="2"/>
  <c r="Q115" i="2"/>
  <c r="P115" i="2"/>
  <c r="O115" i="2"/>
  <c r="N115" i="2"/>
  <c r="Q113" i="2"/>
  <c r="P113" i="2"/>
  <c r="O113" i="2"/>
  <c r="N113" i="2"/>
  <c r="Q109" i="2"/>
  <c r="P109" i="2"/>
  <c r="O109" i="2"/>
  <c r="N109" i="2"/>
  <c r="Q107" i="2"/>
  <c r="P107" i="2"/>
  <c r="O107" i="2"/>
  <c r="N107" i="2"/>
  <c r="Q104" i="2"/>
  <c r="P104" i="2"/>
  <c r="O104" i="2"/>
  <c r="N104" i="2"/>
  <c r="Q92" i="2"/>
  <c r="Q91" i="2" s="1"/>
  <c r="H32" i="7" s="1"/>
  <c r="P92" i="2"/>
  <c r="P91" i="2" s="1"/>
  <c r="O92" i="2"/>
  <c r="O91" i="2" s="1"/>
  <c r="F32" i="7" s="1"/>
  <c r="F31" i="7" s="1"/>
  <c r="F30" i="7" s="1"/>
  <c r="F29" i="7" s="1"/>
  <c r="F28" i="7" s="1"/>
  <c r="F27" i="7" s="1"/>
  <c r="N92" i="2"/>
  <c r="N91" i="2" s="1"/>
  <c r="Q89" i="2"/>
  <c r="P89" i="2"/>
  <c r="O89" i="2"/>
  <c r="N89" i="2"/>
  <c r="Q87" i="2"/>
  <c r="P87" i="2"/>
  <c r="O87" i="2"/>
  <c r="N87" i="2"/>
  <c r="Q77" i="2"/>
  <c r="P77" i="2"/>
  <c r="O77" i="2"/>
  <c r="N77" i="2"/>
  <c r="Q75" i="2"/>
  <c r="P75" i="2"/>
  <c r="O75" i="2"/>
  <c r="N75" i="2"/>
  <c r="Q68" i="2"/>
  <c r="P68" i="2"/>
  <c r="O68" i="2"/>
  <c r="N68" i="2"/>
  <c r="Q66" i="2"/>
  <c r="P66" i="2"/>
  <c r="O66" i="2"/>
  <c r="N66" i="2"/>
  <c r="Q63" i="2"/>
  <c r="P63" i="2"/>
  <c r="O63" i="2"/>
  <c r="N63" i="2"/>
  <c r="Q53" i="2"/>
  <c r="P53" i="2"/>
  <c r="O53" i="2"/>
  <c r="N53" i="2"/>
  <c r="N52" i="2" s="1"/>
  <c r="N51" i="2" s="1"/>
  <c r="N55" i="2" s="1"/>
  <c r="Q46" i="2"/>
  <c r="P46" i="2"/>
  <c r="O46" i="2"/>
  <c r="N46" i="2"/>
  <c r="Q44" i="2"/>
  <c r="P44" i="2"/>
  <c r="O44" i="2"/>
  <c r="N44" i="2"/>
  <c r="Q42" i="2"/>
  <c r="P42" i="2"/>
  <c r="O42" i="2"/>
  <c r="N42" i="2"/>
  <c r="Q34" i="2"/>
  <c r="Q33" i="2" s="1"/>
  <c r="P34" i="2"/>
  <c r="P33" i="2" s="1"/>
  <c r="O34" i="2"/>
  <c r="N34" i="2"/>
  <c r="N33" i="2" s="1"/>
  <c r="Q23" i="2"/>
  <c r="P23" i="2"/>
  <c r="O23" i="2"/>
  <c r="L106" i="8" s="1"/>
  <c r="N23" i="2"/>
  <c r="Q21" i="2"/>
  <c r="P21" i="2"/>
  <c r="O21" i="2"/>
  <c r="N21" i="2"/>
  <c r="K74" i="3" l="1"/>
  <c r="J74" i="3"/>
  <c r="I68" i="3"/>
  <c r="H74" i="3"/>
  <c r="I6" i="9"/>
  <c r="M119" i="8"/>
  <c r="N119" i="8"/>
  <c r="N118" i="8" s="1"/>
  <c r="O502" i="2"/>
  <c r="L119" i="8"/>
  <c r="L103" i="8"/>
  <c r="O147" i="2"/>
  <c r="F43" i="7" s="1"/>
  <c r="P52" i="2"/>
  <c r="P51" i="2" s="1"/>
  <c r="P55" i="2" s="1"/>
  <c r="M121" i="8"/>
  <c r="M120" i="8" s="1"/>
  <c r="P147" i="2"/>
  <c r="O33" i="2"/>
  <c r="L121" i="8"/>
  <c r="G104" i="3"/>
  <c r="H104" i="3" s="1"/>
  <c r="M104" i="8"/>
  <c r="O307" i="2"/>
  <c r="O306" i="2" s="1"/>
  <c r="O312" i="2" s="1"/>
  <c r="C15" i="5" s="1"/>
  <c r="L104" i="8"/>
  <c r="Q279" i="2"/>
  <c r="N121" i="8"/>
  <c r="N120" i="8" s="1"/>
  <c r="Q454" i="2"/>
  <c r="N104" i="8"/>
  <c r="Q147" i="2"/>
  <c r="N103" i="8"/>
  <c r="N98" i="8"/>
  <c r="N100" i="8"/>
  <c r="N472" i="2"/>
  <c r="L100" i="8"/>
  <c r="G100" i="3"/>
  <c r="M103" i="8"/>
  <c r="M98" i="8"/>
  <c r="M97" i="8" s="1"/>
  <c r="M131" i="8"/>
  <c r="M129" i="8" s="1"/>
  <c r="M118" i="8"/>
  <c r="M102" i="8"/>
  <c r="N131" i="8"/>
  <c r="N129" i="8" s="1"/>
  <c r="Q198" i="2"/>
  <c r="H46" i="7" s="1"/>
  <c r="I6" i="3"/>
  <c r="K7" i="3"/>
  <c r="J7" i="3"/>
  <c r="Q388" i="2"/>
  <c r="Q387" i="2" s="1"/>
  <c r="Q399" i="2" s="1"/>
  <c r="G110" i="3"/>
  <c r="H110" i="3" s="1"/>
  <c r="L130" i="8"/>
  <c r="L134" i="8"/>
  <c r="L118" i="8"/>
  <c r="O74" i="2"/>
  <c r="O73" i="2" s="1"/>
  <c r="O79" i="2" s="1"/>
  <c r="F82" i="7"/>
  <c r="F81" i="7" s="1"/>
  <c r="N584" i="2"/>
  <c r="N583" i="2" s="1"/>
  <c r="E67" i="7"/>
  <c r="E66" i="7" s="1"/>
  <c r="E65" i="7" s="1"/>
  <c r="E64" i="7" s="1"/>
  <c r="E63" i="7" s="1"/>
  <c r="F67" i="7"/>
  <c r="J67" i="7" s="1"/>
  <c r="P298" i="2"/>
  <c r="P297" i="2" s="1"/>
  <c r="B22" i="5"/>
  <c r="C22" i="5"/>
  <c r="H22" i="5" s="1"/>
  <c r="F109" i="7"/>
  <c r="F108" i="7" s="1"/>
  <c r="F110" i="7"/>
  <c r="F149" i="7"/>
  <c r="F148" i="7"/>
  <c r="F147" i="7" s="1"/>
  <c r="F155" i="7"/>
  <c r="F154" i="7"/>
  <c r="F153" i="7" s="1"/>
  <c r="O540" i="2"/>
  <c r="O545" i="2" s="1"/>
  <c r="F162" i="7"/>
  <c r="F161" i="7" s="1"/>
  <c r="O598" i="2"/>
  <c r="O223" i="2"/>
  <c r="L123" i="8"/>
  <c r="L131" i="8"/>
  <c r="H162" i="7"/>
  <c r="E162" i="7"/>
  <c r="E161" i="7" s="1"/>
  <c r="O622" i="2"/>
  <c r="O628" i="2" s="1"/>
  <c r="F176" i="7"/>
  <c r="F175" i="7" s="1"/>
  <c r="O584" i="2"/>
  <c r="F170" i="7" s="1"/>
  <c r="O548" i="2"/>
  <c r="O553" i="2" s="1"/>
  <c r="F166" i="7"/>
  <c r="F165" i="7" s="1"/>
  <c r="O509" i="2"/>
  <c r="O517" i="2" s="1"/>
  <c r="F146" i="7"/>
  <c r="F145" i="7" s="1"/>
  <c r="O501" i="2"/>
  <c r="O505" i="2" s="1"/>
  <c r="F141" i="7"/>
  <c r="F140" i="7" s="1"/>
  <c r="O490" i="2"/>
  <c r="O496" i="2" s="1"/>
  <c r="F136" i="7"/>
  <c r="F135" i="7" s="1"/>
  <c r="F120" i="7"/>
  <c r="C29" i="9" s="1"/>
  <c r="F119" i="7"/>
  <c r="F118" i="7" s="1"/>
  <c r="O421" i="2"/>
  <c r="F117" i="7" s="1"/>
  <c r="F116" i="7" s="1"/>
  <c r="O278" i="2"/>
  <c r="O286" i="2" s="1"/>
  <c r="F78" i="7"/>
  <c r="F77" i="7" s="1"/>
  <c r="F76" i="7" s="1"/>
  <c r="F75" i="7" s="1"/>
  <c r="J68" i="7"/>
  <c r="O215" i="2"/>
  <c r="O219" i="2" s="1"/>
  <c r="F53" i="7"/>
  <c r="F52" i="7" s="1"/>
  <c r="F51" i="7" s="1"/>
  <c r="F50" i="7" s="1"/>
  <c r="L102" i="8"/>
  <c r="O190" i="2"/>
  <c r="F44" i="7" s="1"/>
  <c r="L109" i="8"/>
  <c r="L107" i="8" s="1"/>
  <c r="L98" i="8"/>
  <c r="O52" i="2"/>
  <c r="P510" i="2"/>
  <c r="N289" i="2"/>
  <c r="H6" i="9"/>
  <c r="H150" i="7"/>
  <c r="J150" i="7" s="1"/>
  <c r="J152" i="7"/>
  <c r="H83" i="7"/>
  <c r="J83" i="7" s="1"/>
  <c r="J84" i="7"/>
  <c r="H31" i="7"/>
  <c r="J32" i="7"/>
  <c r="K5" i="6"/>
  <c r="L5" i="6"/>
  <c r="G22" i="5"/>
  <c r="N269" i="2"/>
  <c r="N273" i="2" s="1"/>
  <c r="O289" i="2"/>
  <c r="O361" i="2"/>
  <c r="N521" i="2"/>
  <c r="N528" i="2" s="1"/>
  <c r="Q316" i="2"/>
  <c r="Q315" i="2" s="1"/>
  <c r="Q327" i="2" s="1"/>
  <c r="Q86" i="2"/>
  <c r="Q85" i="2" s="1"/>
  <c r="Q94" i="2" s="1"/>
  <c r="H66" i="7"/>
  <c r="P86" i="2"/>
  <c r="P85" i="2" s="1"/>
  <c r="P94" i="2" s="1"/>
  <c r="O112" i="2"/>
  <c r="P411" i="2"/>
  <c r="P410" i="2" s="1"/>
  <c r="Q477" i="2"/>
  <c r="H129" i="7" s="1"/>
  <c r="Q74" i="2"/>
  <c r="Q73" i="2" s="1"/>
  <c r="Q79" i="2" s="1"/>
  <c r="P112" i="2"/>
  <c r="O338" i="2"/>
  <c r="F97" i="7" s="1"/>
  <c r="N41" i="2"/>
  <c r="Q112" i="2"/>
  <c r="P361" i="2"/>
  <c r="O41" i="2"/>
  <c r="N74" i="2"/>
  <c r="N73" i="2" s="1"/>
  <c r="N79" i="2" s="1"/>
  <c r="P316" i="2"/>
  <c r="P315" i="2" s="1"/>
  <c r="P327" i="2" s="1"/>
  <c r="O532" i="2"/>
  <c r="O536" i="2" s="1"/>
  <c r="E157" i="7"/>
  <c r="E156" i="7" s="1"/>
  <c r="Q306" i="2"/>
  <c r="Q312" i="2" s="1"/>
  <c r="E15" i="5" s="1"/>
  <c r="H91" i="7"/>
  <c r="Q509" i="2"/>
  <c r="Q517" i="2" s="1"/>
  <c r="H146" i="7"/>
  <c r="G146" i="7" s="1"/>
  <c r="P223" i="2"/>
  <c r="Q269" i="2"/>
  <c r="Q273" i="2" s="1"/>
  <c r="Q540" i="2"/>
  <c r="Q545" i="2" s="1"/>
  <c r="N147" i="2"/>
  <c r="N403" i="2"/>
  <c r="P491" i="2"/>
  <c r="Q501" i="2"/>
  <c r="Q505" i="2" s="1"/>
  <c r="E38" i="5" s="1"/>
  <c r="H141" i="7"/>
  <c r="N388" i="2"/>
  <c r="N387" i="2" s="1"/>
  <c r="N399" i="2" s="1"/>
  <c r="O403" i="2"/>
  <c r="E112" i="7"/>
  <c r="E111" i="7" s="1"/>
  <c r="Q411" i="2"/>
  <c r="Q410" i="2" s="1"/>
  <c r="Q532" i="2"/>
  <c r="Q536" i="2" s="1"/>
  <c r="E12" i="5" s="1"/>
  <c r="H157" i="7"/>
  <c r="O562" i="2"/>
  <c r="O62" i="2"/>
  <c r="N297" i="2"/>
  <c r="N361" i="2"/>
  <c r="N360" i="2" s="1"/>
  <c r="N366" i="2" s="1"/>
  <c r="O556" i="2"/>
  <c r="O297" i="2"/>
  <c r="E86" i="7"/>
  <c r="E85" i="7" s="1"/>
  <c r="E82" i="7" s="1"/>
  <c r="E81" i="7" s="1"/>
  <c r="E74" i="7" s="1"/>
  <c r="Q403" i="2"/>
  <c r="H112" i="7"/>
  <c r="O453" i="2"/>
  <c r="O472" i="2" s="1"/>
  <c r="C24" i="5" s="1"/>
  <c r="E122" i="7"/>
  <c r="E121" i="7" s="1"/>
  <c r="Q622" i="2"/>
  <c r="Q628" i="2" s="1"/>
  <c r="H176" i="7"/>
  <c r="P231" i="2"/>
  <c r="Q278" i="2"/>
  <c r="Q286" i="2" s="1"/>
  <c r="H78" i="7"/>
  <c r="N316" i="2"/>
  <c r="N315" i="2" s="1"/>
  <c r="N327" i="2" s="1"/>
  <c r="N338" i="2"/>
  <c r="N477" i="2"/>
  <c r="N476" i="2" s="1"/>
  <c r="N486" i="2" s="1"/>
  <c r="N532" i="2"/>
  <c r="N536" i="2" s="1"/>
  <c r="Q556" i="2"/>
  <c r="P556" i="2"/>
  <c r="N20" i="2"/>
  <c r="N19" i="2" s="1"/>
  <c r="N36" i="2" s="1"/>
  <c r="P74" i="2"/>
  <c r="P73" i="2" s="1"/>
  <c r="P79" i="2" s="1"/>
  <c r="O131" i="2"/>
  <c r="P190" i="2"/>
  <c r="O269" i="2"/>
  <c r="O273" i="2" s="1"/>
  <c r="E73" i="7"/>
  <c r="E72" i="7" s="1"/>
  <c r="E71" i="7" s="1"/>
  <c r="E70" i="7" s="1"/>
  <c r="E69" i="7" s="1"/>
  <c r="Q297" i="2"/>
  <c r="H86" i="7"/>
  <c r="Q453" i="2"/>
  <c r="Q472" i="2" s="1"/>
  <c r="E24" i="5" s="1"/>
  <c r="D24" i="5" s="1"/>
  <c r="H122" i="7"/>
  <c r="Q215" i="2"/>
  <c r="Q219" i="2" s="1"/>
  <c r="H53" i="7"/>
  <c r="O198" i="2"/>
  <c r="B16" i="5"/>
  <c r="B13" i="5" s="1"/>
  <c r="E16" i="5"/>
  <c r="D16" i="5" s="1"/>
  <c r="N420" i="2"/>
  <c r="N441" i="2" s="1"/>
  <c r="E116" i="7"/>
  <c r="P421" i="2"/>
  <c r="P198" i="2"/>
  <c r="Q548" i="2"/>
  <c r="Q553" i="2" s="1"/>
  <c r="H166" i="7"/>
  <c r="Q584" i="2"/>
  <c r="H170" i="7" s="1"/>
  <c r="Q491" i="2"/>
  <c r="Q421" i="2"/>
  <c r="Q338" i="2"/>
  <c r="H97" i="7" s="1"/>
  <c r="Q231" i="2"/>
  <c r="Q223" i="2"/>
  <c r="Q190" i="2"/>
  <c r="H44" i="7" s="1"/>
  <c r="Q52" i="2"/>
  <c r="Q51" i="2" s="1"/>
  <c r="Q55" i="2" s="1"/>
  <c r="Q20" i="2"/>
  <c r="H11" i="7" s="1"/>
  <c r="P388" i="2"/>
  <c r="P387" i="2" s="1"/>
  <c r="P399" i="2" s="1"/>
  <c r="P622" i="2"/>
  <c r="P628" i="2" s="1"/>
  <c r="P548" i="2"/>
  <c r="P553" i="2" s="1"/>
  <c r="P540" i="2"/>
  <c r="P545" i="2" s="1"/>
  <c r="P532" i="2"/>
  <c r="P536" i="2" s="1"/>
  <c r="P501" i="2"/>
  <c r="P505" i="2" s="1"/>
  <c r="P477" i="2"/>
  <c r="P453" i="2"/>
  <c r="P472" i="2" s="1"/>
  <c r="P403" i="2"/>
  <c r="P306" i="2"/>
  <c r="P312" i="2" s="1"/>
  <c r="P289" i="2"/>
  <c r="P278" i="2"/>
  <c r="P286" i="2" s="1"/>
  <c r="P269" i="2"/>
  <c r="P273" i="2" s="1"/>
  <c r="P246" i="2"/>
  <c r="P257" i="2" s="1"/>
  <c r="P41" i="2"/>
  <c r="P215" i="2"/>
  <c r="P219" i="2" s="1"/>
  <c r="Q246" i="2"/>
  <c r="Q257" i="2" s="1"/>
  <c r="E14" i="5" s="1"/>
  <c r="N86" i="2"/>
  <c r="N85" i="2" s="1"/>
  <c r="N94" i="2" s="1"/>
  <c r="N95" i="2" s="1"/>
  <c r="P131" i="2"/>
  <c r="N62" i="2"/>
  <c r="O86" i="2"/>
  <c r="O85" i="2" s="1"/>
  <c r="O94" i="2" s="1"/>
  <c r="C9" i="5" s="1"/>
  <c r="Q131" i="2"/>
  <c r="O316" i="2"/>
  <c r="O315" i="2" s="1"/>
  <c r="O327" i="2" s="1"/>
  <c r="O332" i="2"/>
  <c r="F96" i="7" s="1"/>
  <c r="O20" i="2"/>
  <c r="F11" i="7" s="1"/>
  <c r="F10" i="7" s="1"/>
  <c r="Q62" i="2"/>
  <c r="N103" i="2"/>
  <c r="Q361" i="2"/>
  <c r="P584" i="2"/>
  <c r="N231" i="2"/>
  <c r="P562" i="2"/>
  <c r="O246" i="2"/>
  <c r="O257" i="2" s="1"/>
  <c r="N332" i="2"/>
  <c r="P62" i="2"/>
  <c r="F26" i="7" s="1"/>
  <c r="F25" i="7" s="1"/>
  <c r="F24" i="7" s="1"/>
  <c r="F23" i="7" s="1"/>
  <c r="F22" i="7" s="1"/>
  <c r="Q289" i="2"/>
  <c r="P20" i="2"/>
  <c r="O103" i="2"/>
  <c r="P103" i="2"/>
  <c r="O231" i="2"/>
  <c r="O388" i="2"/>
  <c r="O387" i="2" s="1"/>
  <c r="O399" i="2" s="1"/>
  <c r="O477" i="2"/>
  <c r="N556" i="2"/>
  <c r="N562" i="2"/>
  <c r="N112" i="2"/>
  <c r="N131" i="2"/>
  <c r="P598" i="2"/>
  <c r="Q103" i="2"/>
  <c r="N198" i="2"/>
  <c r="N246" i="2"/>
  <c r="N257" i="2" s="1"/>
  <c r="P521" i="2"/>
  <c r="P528" i="2" s="1"/>
  <c r="Q521" i="2"/>
  <c r="Q528" i="2" s="1"/>
  <c r="Q41" i="2"/>
  <c r="P332" i="2"/>
  <c r="O521" i="2"/>
  <c r="O528" i="2" s="1"/>
  <c r="Q598" i="2"/>
  <c r="H171" i="7" s="1"/>
  <c r="G171" i="7" s="1"/>
  <c r="N411" i="2"/>
  <c r="N410" i="2" s="1"/>
  <c r="Q332" i="2"/>
  <c r="P338" i="2"/>
  <c r="O411" i="2"/>
  <c r="O410" i="2" s="1"/>
  <c r="Q562" i="2"/>
  <c r="H68" i="3" l="1"/>
  <c r="K68" i="3"/>
  <c r="I57" i="3"/>
  <c r="J68" i="3"/>
  <c r="H6" i="3"/>
  <c r="J14" i="1"/>
  <c r="D22" i="5"/>
  <c r="D15" i="5"/>
  <c r="D14" i="5"/>
  <c r="G99" i="3"/>
  <c r="H99" i="3" s="1"/>
  <c r="H100" i="3"/>
  <c r="F91" i="7"/>
  <c r="F90" i="7" s="1"/>
  <c r="F88" i="7" s="1"/>
  <c r="F87" i="7" s="1"/>
  <c r="F42" i="7"/>
  <c r="O130" i="2"/>
  <c r="O211" i="2" s="1"/>
  <c r="G103" i="3"/>
  <c r="H103" i="3" s="1"/>
  <c r="K104" i="3"/>
  <c r="J44" i="7"/>
  <c r="N97" i="8"/>
  <c r="N331" i="2"/>
  <c r="N356" i="2" s="1"/>
  <c r="N101" i="8"/>
  <c r="K100" i="3"/>
  <c r="M101" i="8"/>
  <c r="M96" i="8" s="1"/>
  <c r="L97" i="8"/>
  <c r="L96" i="8" s="1"/>
  <c r="P130" i="2"/>
  <c r="P211" i="2" s="1"/>
  <c r="Q130" i="2"/>
  <c r="Q211" i="2" s="1"/>
  <c r="K6" i="3"/>
  <c r="J6" i="3"/>
  <c r="P40" i="2"/>
  <c r="P48" i="2" s="1"/>
  <c r="C38" i="5"/>
  <c r="H38" i="5" s="1"/>
  <c r="G98" i="3"/>
  <c r="H98" i="3" s="1"/>
  <c r="K99" i="3"/>
  <c r="G109" i="3"/>
  <c r="H109" i="3" s="1"/>
  <c r="K110" i="3"/>
  <c r="N126" i="8"/>
  <c r="N21" i="8" s="1"/>
  <c r="C14" i="5"/>
  <c r="C13" i="5" s="1"/>
  <c r="H43" i="7"/>
  <c r="J166" i="7"/>
  <c r="L120" i="8"/>
  <c r="F74" i="7"/>
  <c r="N302" i="2"/>
  <c r="P555" i="2"/>
  <c r="P580" i="2" s="1"/>
  <c r="P509" i="2"/>
  <c r="P517" i="2" s="1"/>
  <c r="J170" i="7"/>
  <c r="O583" i="2"/>
  <c r="O617" i="2" s="1"/>
  <c r="C40" i="5" s="1"/>
  <c r="O102" i="2"/>
  <c r="O121" i="2" s="1"/>
  <c r="O122" i="2" s="1"/>
  <c r="O123" i="2" s="1"/>
  <c r="P102" i="2"/>
  <c r="P121" i="2" s="1"/>
  <c r="P122" i="2" s="1"/>
  <c r="P123" i="2" s="1"/>
  <c r="H148" i="7"/>
  <c r="H147" i="7" s="1"/>
  <c r="J147" i="7" s="1"/>
  <c r="J97" i="7"/>
  <c r="C29" i="5"/>
  <c r="C28" i="5" s="1"/>
  <c r="E159" i="7"/>
  <c r="E158" i="7" s="1"/>
  <c r="E160" i="7"/>
  <c r="O222" i="2"/>
  <c r="O226" i="2" s="1"/>
  <c r="F57" i="7"/>
  <c r="F56" i="7" s="1"/>
  <c r="F55" i="7" s="1"/>
  <c r="F54" i="7" s="1"/>
  <c r="F49" i="7" s="1"/>
  <c r="F171" i="7"/>
  <c r="J171" i="7" s="1"/>
  <c r="B12" i="5"/>
  <c r="B10" i="5" s="1"/>
  <c r="C12" i="5"/>
  <c r="H12" i="5" s="1"/>
  <c r="O420" i="2"/>
  <c r="O441" i="2" s="1"/>
  <c r="H149" i="7"/>
  <c r="J149" i="7" s="1"/>
  <c r="O40" i="2"/>
  <c r="O48" i="2" s="1"/>
  <c r="F17" i="7"/>
  <c r="F16" i="7" s="1"/>
  <c r="L129" i="8"/>
  <c r="L126" i="8" s="1"/>
  <c r="L21" i="8" s="1"/>
  <c r="F66" i="7"/>
  <c r="F65" i="7" s="1"/>
  <c r="F64" i="7" s="1"/>
  <c r="F63" i="7" s="1"/>
  <c r="F160" i="7"/>
  <c r="F159" i="7"/>
  <c r="L101" i="8"/>
  <c r="I27" i="1"/>
  <c r="L25" i="1"/>
  <c r="K25" i="1"/>
  <c r="F174" i="7"/>
  <c r="F173" i="7"/>
  <c r="F172" i="7" s="1"/>
  <c r="C27" i="5"/>
  <c r="C26" i="5" s="1"/>
  <c r="F164" i="7"/>
  <c r="F163" i="7"/>
  <c r="F143" i="7"/>
  <c r="F142" i="7" s="1"/>
  <c r="F144" i="7"/>
  <c r="F139" i="7"/>
  <c r="F138" i="7"/>
  <c r="F137" i="7" s="1"/>
  <c r="F133" i="7"/>
  <c r="F132" i="7" s="1"/>
  <c r="F134" i="7"/>
  <c r="B34" i="5"/>
  <c r="B32" i="5" s="1"/>
  <c r="C34" i="5"/>
  <c r="O476" i="2"/>
  <c r="O486" i="2" s="1"/>
  <c r="F129" i="7"/>
  <c r="F128" i="7" s="1"/>
  <c r="F115" i="7"/>
  <c r="F114" i="7"/>
  <c r="F113" i="7" s="1"/>
  <c r="O360" i="2"/>
  <c r="O366" i="2" s="1"/>
  <c r="F102" i="7"/>
  <c r="F101" i="7" s="1"/>
  <c r="F95" i="7"/>
  <c r="F93" i="7" s="1"/>
  <c r="F92" i="7" s="1"/>
  <c r="O302" i="2"/>
  <c r="O230" i="2"/>
  <c r="O242" i="2" s="1"/>
  <c r="C8" i="5" s="1"/>
  <c r="F62" i="7"/>
  <c r="F61" i="7" s="1"/>
  <c r="F60" i="7" s="1"/>
  <c r="F59" i="7" s="1"/>
  <c r="F58" i="7" s="1"/>
  <c r="E41" i="7"/>
  <c r="E40" i="7" s="1"/>
  <c r="E39" i="7" s="1"/>
  <c r="E38" i="7" s="1"/>
  <c r="F46" i="7"/>
  <c r="J46" i="7" s="1"/>
  <c r="O51" i="2"/>
  <c r="O55" i="2" s="1"/>
  <c r="F21" i="7"/>
  <c r="F20" i="7" s="1"/>
  <c r="O19" i="2"/>
  <c r="O36" i="2" s="1"/>
  <c r="P222" i="2"/>
  <c r="P226" i="2" s="1"/>
  <c r="H77" i="7"/>
  <c r="J78" i="7"/>
  <c r="H140" i="7"/>
  <c r="J140" i="7" s="1"/>
  <c r="J141" i="7"/>
  <c r="H72" i="7"/>
  <c r="G72" i="7" s="1"/>
  <c r="J73" i="7"/>
  <c r="H65" i="7"/>
  <c r="H30" i="7"/>
  <c r="J31" i="7"/>
  <c r="H161" i="7"/>
  <c r="J161" i="7" s="1"/>
  <c r="J162" i="7"/>
  <c r="H85" i="7"/>
  <c r="J86" i="7"/>
  <c r="H111" i="7"/>
  <c r="J111" i="7" s="1"/>
  <c r="J112" i="7"/>
  <c r="H156" i="7"/>
  <c r="J156" i="7" s="1"/>
  <c r="J157" i="7"/>
  <c r="H121" i="7"/>
  <c r="J121" i="7" s="1"/>
  <c r="J122" i="7"/>
  <c r="H175" i="7"/>
  <c r="J175" i="7" s="1"/>
  <c r="J176" i="7"/>
  <c r="H145" i="7"/>
  <c r="J146" i="7"/>
  <c r="H128" i="7"/>
  <c r="H127" i="7" s="1"/>
  <c r="H52" i="7"/>
  <c r="J53" i="7"/>
  <c r="G14" i="5"/>
  <c r="G16" i="5"/>
  <c r="H16" i="5"/>
  <c r="G38" i="5"/>
  <c r="G12" i="5"/>
  <c r="G24" i="5"/>
  <c r="H24" i="5"/>
  <c r="G15" i="5"/>
  <c r="H15" i="5"/>
  <c r="P230" i="2"/>
  <c r="P242" i="2" s="1"/>
  <c r="O331" i="2"/>
  <c r="O356" i="2" s="1"/>
  <c r="C19" i="5" s="1"/>
  <c r="P302" i="2"/>
  <c r="N555" i="2"/>
  <c r="N580" i="2" s="1"/>
  <c r="N40" i="2"/>
  <c r="N48" i="2" s="1"/>
  <c r="N56" i="2" s="1"/>
  <c r="H169" i="7"/>
  <c r="G169" i="7" s="1"/>
  <c r="P490" i="2"/>
  <c r="P496" i="2" s="1"/>
  <c r="P360" i="2"/>
  <c r="P366" i="2" s="1"/>
  <c r="P416" i="2"/>
  <c r="N416" i="2"/>
  <c r="N102" i="2"/>
  <c r="N121" i="2" s="1"/>
  <c r="N122" i="2" s="1"/>
  <c r="N123" i="2" s="1"/>
  <c r="O416" i="2"/>
  <c r="C18" i="5" s="1"/>
  <c r="Q583" i="2"/>
  <c r="Q617" i="2" s="1"/>
  <c r="E40" i="5" s="1"/>
  <c r="Q476" i="2"/>
  <c r="Q102" i="2"/>
  <c r="Q121" i="2" s="1"/>
  <c r="Q122" i="2" s="1"/>
  <c r="Q123" i="2" s="1"/>
  <c r="O555" i="2"/>
  <c r="O580" i="2" s="1"/>
  <c r="Q416" i="2"/>
  <c r="E18" i="5" s="1"/>
  <c r="D18" i="5" s="1"/>
  <c r="E154" i="7"/>
  <c r="E153" i="7" s="1"/>
  <c r="E155" i="7"/>
  <c r="B24" i="5"/>
  <c r="Q490" i="2"/>
  <c r="Q496" i="2" s="1"/>
  <c r="E34" i="5" s="1"/>
  <c r="D34" i="5" s="1"/>
  <c r="H136" i="7"/>
  <c r="E27" i="5"/>
  <c r="H90" i="7"/>
  <c r="J90" i="7" s="1"/>
  <c r="N230" i="2"/>
  <c r="N242" i="2" s="1"/>
  <c r="P476" i="2"/>
  <c r="P486" i="2" s="1"/>
  <c r="Q360" i="2"/>
  <c r="Q366" i="2" s="1"/>
  <c r="H102" i="7"/>
  <c r="O61" i="2"/>
  <c r="O70" i="2" s="1"/>
  <c r="O80" i="2" s="1"/>
  <c r="E26" i="7"/>
  <c r="E25" i="7" s="1"/>
  <c r="E24" i="7" s="1"/>
  <c r="E23" i="7" s="1"/>
  <c r="E22" i="7" s="1"/>
  <c r="E29" i="5"/>
  <c r="D29" i="5" s="1"/>
  <c r="Q302" i="2"/>
  <c r="P95" i="2"/>
  <c r="N61" i="2"/>
  <c r="N70" i="2" s="1"/>
  <c r="N80" i="2" s="1"/>
  <c r="H21" i="7"/>
  <c r="Q331" i="2"/>
  <c r="Q356" i="2" s="1"/>
  <c r="E19" i="5" s="1"/>
  <c r="D19" i="5" s="1"/>
  <c r="H96" i="7"/>
  <c r="E120" i="7"/>
  <c r="C28" i="9" s="1"/>
  <c r="E119" i="7"/>
  <c r="E118" i="7" s="1"/>
  <c r="E109" i="7"/>
  <c r="E108" i="7" s="1"/>
  <c r="E110" i="7"/>
  <c r="O95" i="2"/>
  <c r="B9" i="5"/>
  <c r="P420" i="2"/>
  <c r="P441" i="2" s="1"/>
  <c r="Q555" i="2"/>
  <c r="Q580" i="2" s="1"/>
  <c r="E13" i="5"/>
  <c r="Q230" i="2"/>
  <c r="Q242" i="2" s="1"/>
  <c r="H62" i="7"/>
  <c r="Q222" i="2"/>
  <c r="Q226" i="2" s="1"/>
  <c r="H57" i="7"/>
  <c r="Q95" i="2"/>
  <c r="E9" i="5"/>
  <c r="D9" i="5" s="1"/>
  <c r="H10" i="7"/>
  <c r="H165" i="7"/>
  <c r="E114" i="7"/>
  <c r="E113" i="7" s="1"/>
  <c r="E115" i="7"/>
  <c r="Q420" i="2"/>
  <c r="Q441" i="2" s="1"/>
  <c r="H117" i="7"/>
  <c r="J117" i="7" s="1"/>
  <c r="M126" i="8"/>
  <c r="M21" i="8" s="1"/>
  <c r="N130" i="2"/>
  <c r="N211" i="2" s="1"/>
  <c r="Q36" i="2"/>
  <c r="P583" i="2"/>
  <c r="P617" i="2" s="1"/>
  <c r="P19" i="2"/>
  <c r="P61" i="2"/>
  <c r="P70" i="2" s="1"/>
  <c r="P80" i="2" s="1"/>
  <c r="Q40" i="2"/>
  <c r="Q48" i="2" s="1"/>
  <c r="H17" i="7"/>
  <c r="P331" i="2"/>
  <c r="P356" i="2" s="1"/>
  <c r="H42" i="7"/>
  <c r="Q61" i="2"/>
  <c r="Q70" i="2" s="1"/>
  <c r="Q80" i="2" s="1"/>
  <c r="H26" i="7"/>
  <c r="H25" i="7" s="1"/>
  <c r="H24" i="7" s="1"/>
  <c r="H23" i="7" s="1"/>
  <c r="H22" i="7" s="1"/>
  <c r="J145" i="7" l="1"/>
  <c r="G145" i="7"/>
  <c r="J43" i="7"/>
  <c r="G43" i="7"/>
  <c r="H57" i="3"/>
  <c r="K57" i="3"/>
  <c r="I49" i="3"/>
  <c r="J57" i="3"/>
  <c r="J91" i="7"/>
  <c r="N96" i="8"/>
  <c r="N20" i="8" s="1"/>
  <c r="N23" i="8" s="1"/>
  <c r="J16" i="1"/>
  <c r="I14" i="1"/>
  <c r="L14" i="1" s="1"/>
  <c r="F89" i="7"/>
  <c r="P629" i="2"/>
  <c r="P630" i="2" s="1"/>
  <c r="E8" i="5"/>
  <c r="D8" i="5" s="1"/>
  <c r="D27" i="5"/>
  <c r="D12" i="5"/>
  <c r="D40" i="5"/>
  <c r="D38" i="5"/>
  <c r="D13" i="5"/>
  <c r="G102" i="3"/>
  <c r="K103" i="3"/>
  <c r="F41" i="7"/>
  <c r="F40" i="7" s="1"/>
  <c r="F39" i="7" s="1"/>
  <c r="F38" i="7" s="1"/>
  <c r="J42" i="7"/>
  <c r="H41" i="7"/>
  <c r="G41" i="7" s="1"/>
  <c r="C35" i="5"/>
  <c r="L20" i="8"/>
  <c r="L23" i="8" s="1"/>
  <c r="L37" i="8" s="1"/>
  <c r="L38" i="8" s="1"/>
  <c r="H14" i="5"/>
  <c r="Q486" i="2"/>
  <c r="K98" i="3"/>
  <c r="G108" i="3"/>
  <c r="H108" i="3" s="1"/>
  <c r="K109" i="3"/>
  <c r="C23" i="5"/>
  <c r="C20" i="5" s="1"/>
  <c r="J66" i="7"/>
  <c r="B8" i="5"/>
  <c r="B6" i="5" s="1"/>
  <c r="J148" i="7"/>
  <c r="O56" i="2"/>
  <c r="C27" i="9"/>
  <c r="C17" i="5"/>
  <c r="O629" i="2"/>
  <c r="O630" i="2" s="1"/>
  <c r="H110" i="7"/>
  <c r="J110" i="7" s="1"/>
  <c r="F14" i="7"/>
  <c r="F15" i="7"/>
  <c r="F13" i="7"/>
  <c r="F169" i="7"/>
  <c r="J169" i="7" s="1"/>
  <c r="H119" i="7"/>
  <c r="J119" i="7" s="1"/>
  <c r="H109" i="7"/>
  <c r="H108" i="7" s="1"/>
  <c r="J108" i="7" s="1"/>
  <c r="C11" i="5"/>
  <c r="C10" i="5" s="1"/>
  <c r="H144" i="7"/>
  <c r="F94" i="7"/>
  <c r="H154" i="7"/>
  <c r="H153" i="7" s="1"/>
  <c r="J153" i="7" s="1"/>
  <c r="H155" i="7"/>
  <c r="J155" i="7" s="1"/>
  <c r="H143" i="7"/>
  <c r="J129" i="7"/>
  <c r="J11" i="7"/>
  <c r="L27" i="1"/>
  <c r="K27" i="1"/>
  <c r="H159" i="7"/>
  <c r="J159" i="7" s="1"/>
  <c r="F126" i="7"/>
  <c r="F125" i="7" s="1"/>
  <c r="F127" i="7"/>
  <c r="J127" i="7" s="1"/>
  <c r="C33" i="5"/>
  <c r="C32" i="5" s="1"/>
  <c r="F100" i="7"/>
  <c r="F99" i="7"/>
  <c r="F98" i="7" s="1"/>
  <c r="B23" i="5"/>
  <c r="B20" i="5" s="1"/>
  <c r="F19" i="7"/>
  <c r="F18" i="7"/>
  <c r="F8" i="7"/>
  <c r="F7" i="7"/>
  <c r="F9" i="7"/>
  <c r="N96" i="2"/>
  <c r="H120" i="7"/>
  <c r="J120" i="7" s="1"/>
  <c r="G28" i="9" s="1"/>
  <c r="H160" i="7"/>
  <c r="J160" i="7" s="1"/>
  <c r="H138" i="7"/>
  <c r="J138" i="7" s="1"/>
  <c r="H173" i="7"/>
  <c r="H172" i="7" s="1"/>
  <c r="J172" i="7" s="1"/>
  <c r="H139" i="7"/>
  <c r="J139" i="7" s="1"/>
  <c r="H174" i="7"/>
  <c r="J174" i="7" s="1"/>
  <c r="H168" i="7"/>
  <c r="G168" i="7" s="1"/>
  <c r="H167" i="7"/>
  <c r="G167" i="7" s="1"/>
  <c r="H20" i="7"/>
  <c r="H19" i="7" s="1"/>
  <c r="J21" i="7"/>
  <c r="H101" i="7"/>
  <c r="J101" i="7" s="1"/>
  <c r="J102" i="7"/>
  <c r="H64" i="7"/>
  <c r="J65" i="7"/>
  <c r="H135" i="7"/>
  <c r="J135" i="7" s="1"/>
  <c r="J136" i="7"/>
  <c r="H51" i="7"/>
  <c r="J52" i="7"/>
  <c r="H82" i="7"/>
  <c r="J85" i="7"/>
  <c r="H71" i="7"/>
  <c r="G71" i="7" s="1"/>
  <c r="J72" i="7"/>
  <c r="H163" i="7"/>
  <c r="J163" i="7" s="1"/>
  <c r="J165" i="7"/>
  <c r="H126" i="7"/>
  <c r="J128" i="7"/>
  <c r="H56" i="7"/>
  <c r="J57" i="7"/>
  <c r="H7" i="7"/>
  <c r="J10" i="7"/>
  <c r="H61" i="7"/>
  <c r="J62" i="7"/>
  <c r="H16" i="7"/>
  <c r="J16" i="7" s="1"/>
  <c r="J17" i="7"/>
  <c r="H95" i="7"/>
  <c r="J95" i="7" s="1"/>
  <c r="J96" i="7"/>
  <c r="H29" i="7"/>
  <c r="G29" i="7" s="1"/>
  <c r="J30" i="7"/>
  <c r="H76" i="7"/>
  <c r="J77" i="7"/>
  <c r="G34" i="5"/>
  <c r="H34" i="5"/>
  <c r="E28" i="5"/>
  <c r="G29" i="5"/>
  <c r="H29" i="5"/>
  <c r="G9" i="5"/>
  <c r="H9" i="5"/>
  <c r="E26" i="5"/>
  <c r="G27" i="5"/>
  <c r="H27" i="5"/>
  <c r="G18" i="5"/>
  <c r="H18" i="5"/>
  <c r="E35" i="5"/>
  <c r="G40" i="5"/>
  <c r="H40" i="5"/>
  <c r="G19" i="5"/>
  <c r="H19" i="5"/>
  <c r="H13" i="5"/>
  <c r="G13" i="5"/>
  <c r="M20" i="8"/>
  <c r="M23" i="8" s="1"/>
  <c r="M37" i="8" s="1"/>
  <c r="M38" i="8" s="1"/>
  <c r="H164" i="7"/>
  <c r="J164" i="7" s="1"/>
  <c r="E17" i="5"/>
  <c r="E23" i="5"/>
  <c r="N629" i="2"/>
  <c r="N630" i="2" s="1"/>
  <c r="E37" i="7"/>
  <c r="E36" i="7" s="1"/>
  <c r="H88" i="7"/>
  <c r="H89" i="7"/>
  <c r="E11" i="5"/>
  <c r="Q56" i="2"/>
  <c r="E7" i="5" s="1"/>
  <c r="H8" i="7"/>
  <c r="H9" i="7"/>
  <c r="H116" i="7"/>
  <c r="J116" i="7" s="1"/>
  <c r="P36" i="2"/>
  <c r="H142" i="7" l="1"/>
  <c r="G143" i="7"/>
  <c r="J144" i="7"/>
  <c r="G144" i="7"/>
  <c r="J17" i="1"/>
  <c r="J19" i="1" s="1"/>
  <c r="J20" i="1" s="1"/>
  <c r="J49" i="3"/>
  <c r="I48" i="3"/>
  <c r="J48" i="3" s="1"/>
  <c r="J89" i="7"/>
  <c r="K14" i="1"/>
  <c r="I16" i="1"/>
  <c r="D17" i="5"/>
  <c r="G26" i="5"/>
  <c r="D26" i="5"/>
  <c r="D11" i="5"/>
  <c r="H28" i="5"/>
  <c r="D28" i="5"/>
  <c r="D23" i="5"/>
  <c r="D7" i="5"/>
  <c r="D35" i="5"/>
  <c r="K102" i="3"/>
  <c r="H102" i="3"/>
  <c r="E33" i="5"/>
  <c r="Q629" i="2"/>
  <c r="Q630" i="2" s="1"/>
  <c r="G49" i="3"/>
  <c r="K49" i="3" s="1"/>
  <c r="G33" i="5"/>
  <c r="H14" i="7"/>
  <c r="J14" i="7" s="1"/>
  <c r="H13" i="7"/>
  <c r="J13" i="7" s="1"/>
  <c r="H15" i="7"/>
  <c r="F22" i="9" s="1"/>
  <c r="H118" i="7"/>
  <c r="J118" i="7" s="1"/>
  <c r="G107" i="3"/>
  <c r="H107" i="3" s="1"/>
  <c r="K108" i="3"/>
  <c r="C7" i="5"/>
  <c r="C6" i="5" s="1"/>
  <c r="C5" i="5" s="1"/>
  <c r="O96" i="2"/>
  <c r="O631" i="2" s="1"/>
  <c r="H158" i="7"/>
  <c r="G158" i="7" s="1"/>
  <c r="J154" i="7"/>
  <c r="J19" i="7"/>
  <c r="N631" i="2"/>
  <c r="L24" i="8"/>
  <c r="J9" i="7"/>
  <c r="H26" i="5"/>
  <c r="J109" i="7"/>
  <c r="H137" i="7"/>
  <c r="J137" i="7" s="1"/>
  <c r="F29" i="9"/>
  <c r="F6" i="7"/>
  <c r="F5" i="7" s="1"/>
  <c r="J8" i="7"/>
  <c r="H100" i="7"/>
  <c r="J100" i="7" s="1"/>
  <c r="J143" i="7"/>
  <c r="C22" i="9"/>
  <c r="C21" i="9" s="1"/>
  <c r="F168" i="7"/>
  <c r="C26" i="9" s="1"/>
  <c r="C25" i="9" s="1"/>
  <c r="F167" i="7"/>
  <c r="F158" i="7" s="1"/>
  <c r="F37" i="7" s="1"/>
  <c r="F36" i="7" s="1"/>
  <c r="J7" i="7"/>
  <c r="B5" i="5"/>
  <c r="H94" i="7"/>
  <c r="J94" i="7" s="1"/>
  <c r="H134" i="7"/>
  <c r="J134" i="7" s="1"/>
  <c r="G35" i="5"/>
  <c r="J173" i="7"/>
  <c r="H133" i="7"/>
  <c r="J133" i="7" s="1"/>
  <c r="H93" i="7"/>
  <c r="J93" i="7" s="1"/>
  <c r="G28" i="5"/>
  <c r="H99" i="7"/>
  <c r="J99" i="7" s="1"/>
  <c r="H87" i="7"/>
  <c r="J87" i="7" s="1"/>
  <c r="J88" i="7"/>
  <c r="H125" i="7"/>
  <c r="J125" i="7" s="1"/>
  <c r="J126" i="7"/>
  <c r="H70" i="7"/>
  <c r="J71" i="7"/>
  <c r="H63" i="7"/>
  <c r="J63" i="7" s="1"/>
  <c r="J64" i="7"/>
  <c r="H75" i="7"/>
  <c r="J76" i="7"/>
  <c r="H55" i="7"/>
  <c r="J56" i="7"/>
  <c r="H81" i="7"/>
  <c r="J81" i="7" s="1"/>
  <c r="J82" i="7"/>
  <c r="H28" i="7"/>
  <c r="G28" i="7" s="1"/>
  <c r="J29" i="7"/>
  <c r="H60" i="7"/>
  <c r="J61" i="7"/>
  <c r="H50" i="7"/>
  <c r="J50" i="7" s="1"/>
  <c r="J51" i="7"/>
  <c r="H40" i="7"/>
  <c r="J41" i="7"/>
  <c r="H18" i="7"/>
  <c r="J18" i="7" s="1"/>
  <c r="J20" i="7"/>
  <c r="E10" i="5"/>
  <c r="G11" i="5"/>
  <c r="H11" i="5"/>
  <c r="E20" i="5"/>
  <c r="G23" i="5"/>
  <c r="H23" i="5"/>
  <c r="H35" i="5"/>
  <c r="G8" i="5"/>
  <c r="H8" i="5"/>
  <c r="G17" i="5"/>
  <c r="H17" i="5"/>
  <c r="N37" i="8"/>
  <c r="N38" i="8" s="1"/>
  <c r="M24" i="8"/>
  <c r="E6" i="5"/>
  <c r="Q96" i="2"/>
  <c r="N24" i="8"/>
  <c r="H115" i="7"/>
  <c r="H114" i="7"/>
  <c r="P56" i="2"/>
  <c r="J142" i="7" l="1"/>
  <c r="G142" i="7"/>
  <c r="J40" i="7"/>
  <c r="G40" i="7"/>
  <c r="J29" i="1"/>
  <c r="J31" i="1" s="1"/>
  <c r="K16" i="1"/>
  <c r="L16" i="1"/>
  <c r="H20" i="5"/>
  <c r="D20" i="5"/>
  <c r="G10" i="5"/>
  <c r="D10" i="5"/>
  <c r="E32" i="5"/>
  <c r="D32" i="5" s="1"/>
  <c r="D33" i="5"/>
  <c r="H33" i="5"/>
  <c r="E22" i="9"/>
  <c r="D6" i="5"/>
  <c r="G17" i="1"/>
  <c r="I17" i="1" s="1"/>
  <c r="H49" i="3"/>
  <c r="F28" i="9"/>
  <c r="H28" i="9" s="1"/>
  <c r="E29" i="9"/>
  <c r="Q631" i="2"/>
  <c r="J15" i="7"/>
  <c r="J158" i="7"/>
  <c r="G18" i="1"/>
  <c r="G48" i="3"/>
  <c r="K107" i="3"/>
  <c r="H7" i="5"/>
  <c r="G21" i="9"/>
  <c r="H92" i="7"/>
  <c r="J92" i="7" s="1"/>
  <c r="H98" i="7"/>
  <c r="J98" i="7" s="1"/>
  <c r="H29" i="9"/>
  <c r="I29" i="9"/>
  <c r="J168" i="7"/>
  <c r="C20" i="9"/>
  <c r="J167" i="7"/>
  <c r="H10" i="5"/>
  <c r="H132" i="7"/>
  <c r="J132" i="7" s="1"/>
  <c r="G7" i="5"/>
  <c r="F26" i="9"/>
  <c r="H27" i="7"/>
  <c r="J28" i="7"/>
  <c r="H113" i="7"/>
  <c r="J113" i="7" s="1"/>
  <c r="J114" i="7"/>
  <c r="F27" i="9"/>
  <c r="J115" i="7"/>
  <c r="H54" i="7"/>
  <c r="J55" i="7"/>
  <c r="H39" i="7"/>
  <c r="G39" i="7" s="1"/>
  <c r="H59" i="7"/>
  <c r="J60" i="7"/>
  <c r="J75" i="7"/>
  <c r="H74" i="7"/>
  <c r="J74" i="7" s="1"/>
  <c r="H69" i="7"/>
  <c r="J70" i="7"/>
  <c r="H6" i="7"/>
  <c r="G20" i="5"/>
  <c r="H22" i="9"/>
  <c r="I22" i="9"/>
  <c r="F21" i="9"/>
  <c r="E21" i="9" s="1"/>
  <c r="G6" i="5"/>
  <c r="H6" i="5"/>
  <c r="P96" i="2"/>
  <c r="P631" i="2" s="1"/>
  <c r="J69" i="7" l="1"/>
  <c r="G69" i="7"/>
  <c r="J27" i="7"/>
  <c r="G27" i="7"/>
  <c r="G32" i="5"/>
  <c r="E5" i="5"/>
  <c r="D5" i="5" s="1"/>
  <c r="H32" i="5"/>
  <c r="K48" i="3"/>
  <c r="H48" i="3"/>
  <c r="I27" i="9"/>
  <c r="E27" i="9"/>
  <c r="I26" i="9"/>
  <c r="E26" i="9"/>
  <c r="I28" i="9"/>
  <c r="E28" i="9"/>
  <c r="G19" i="1"/>
  <c r="I18" i="1"/>
  <c r="G25" i="9"/>
  <c r="G20" i="9" s="1"/>
  <c r="H27" i="9"/>
  <c r="F25" i="9"/>
  <c r="H26" i="9"/>
  <c r="H49" i="7"/>
  <c r="J49" i="7" s="1"/>
  <c r="J54" i="7"/>
  <c r="H58" i="7"/>
  <c r="J58" i="7" s="1"/>
  <c r="J59" i="7"/>
  <c r="H38" i="7"/>
  <c r="G38" i="7" s="1"/>
  <c r="J39" i="7"/>
  <c r="H5" i="7"/>
  <c r="J6" i="7"/>
  <c r="I21" i="9"/>
  <c r="H21" i="9"/>
  <c r="J5" i="7" l="1"/>
  <c r="G5" i="7"/>
  <c r="G5" i="5"/>
  <c r="H5" i="5"/>
  <c r="H25" i="9"/>
  <c r="E25" i="9"/>
  <c r="G20" i="1"/>
  <c r="I19" i="1"/>
  <c r="F20" i="9"/>
  <c r="I25" i="9"/>
  <c r="J38" i="7"/>
  <c r="H37" i="7"/>
  <c r="G37" i="7" s="1"/>
  <c r="K18" i="1"/>
  <c r="L18" i="1"/>
  <c r="K17" i="1"/>
  <c r="L17" i="1"/>
  <c r="I20" i="9" l="1"/>
  <c r="E20" i="9"/>
  <c r="H20" i="9"/>
  <c r="H36" i="7"/>
  <c r="J37" i="7"/>
  <c r="I20" i="1"/>
  <c r="K19" i="1"/>
  <c r="L19" i="1"/>
  <c r="J36" i="7" l="1"/>
  <c r="G36" i="7"/>
  <c r="L29" i="1"/>
  <c r="K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  <author>Korisnik</author>
  </authors>
  <commentList>
    <comment ref="P391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38"/>
          </rPr>
          <t>korisnik: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30000</t>
        </r>
      </text>
    </comment>
    <comment ref="L437" authorId="1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Korisnik:</t>
        </r>
        <r>
          <rPr>
            <sz val="9"/>
            <color indexed="81"/>
            <rFont val="Tahoma"/>
            <family val="2"/>
            <charset val="238"/>
          </rPr>
          <t xml:space="preserve">
izmjenjeno sa NC 307 na NC</t>
        </r>
      </text>
    </comment>
    <comment ref="P504" authorId="1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Korisnik:</t>
        </r>
        <r>
          <rPr>
            <sz val="9"/>
            <color indexed="81"/>
            <rFont val="Tahoma"/>
            <family val="2"/>
            <charset val="238"/>
          </rPr>
          <t xml:space="preserve">
izmjena 
</t>
        </r>
      </text>
    </comment>
    <comment ref="M515" authorId="0" shapeId="0" xr:uid="{00000000-0006-0000-0800-000004000000}">
      <text>
        <r>
          <rPr>
            <b/>
            <sz val="8"/>
            <color indexed="81"/>
            <rFont val="Tahoma"/>
            <family val="2"/>
            <charset val="238"/>
          </rPr>
          <t>korisnik: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brisati</t>
        </r>
      </text>
    </comment>
  </commentList>
</comments>
</file>

<file path=xl/sharedStrings.xml><?xml version="1.0" encoding="utf-8"?>
<sst xmlns="http://schemas.openxmlformats.org/spreadsheetml/2006/main" count="2103" uniqueCount="828">
  <si>
    <t>PRIHODI UKUPNO</t>
  </si>
  <si>
    <t>RASHODI UKUPNO</t>
  </si>
  <si>
    <t>RAZLIKA - VIŠAK / MANJAK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</si>
  <si>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</si>
  <si>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</si>
  <si>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</si>
  <si>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</si>
  <si>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</si>
  <si>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</si>
  <si>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</si>
  <si>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</si>
  <si>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</si>
  <si>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</si>
  <si>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</si>
  <si>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</si>
  <si>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</si>
  <si>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</si>
  <si>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</si>
  <si>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</si>
  <si>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</si>
  <si>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B. RAČUN FINANCIRANJA</t>
  </si>
  <si>
    <t>Primici od financijske imovine i zaduživanja</t>
  </si>
  <si>
    <t>Izdaci za financijsku imovinu i otplate zajmova</t>
  </si>
  <si>
    <t>II. POSEBNI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</si>
  <si>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</si>
  <si>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</si>
  <si>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</si>
  <si>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</si>
  <si>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</si>
  <si>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</si>
  <si>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</si>
  <si>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Rashodi za nabavu proizvedene dugotrajne imovine</t>
  </si>
  <si>
    <t>Prihodi od imovine</t>
  </si>
  <si>
    <t>Naziv</t>
  </si>
  <si>
    <t>Članak 4.</t>
  </si>
  <si>
    <t>Rashodi i izdaci prema programskoj, ekonomskoj i funkcijskoj klasifikaciji raspoređuju se prema nositeljima i korisnicima u dijelu proračuna kako slijedi:</t>
  </si>
  <si>
    <t>ŠIFRA</t>
  </si>
  <si>
    <t>ŠIFRA BROJ</t>
  </si>
  <si>
    <t>Izvršenje</t>
  </si>
  <si>
    <t>Programska</t>
  </si>
  <si>
    <t>izvor</t>
  </si>
  <si>
    <t>Program/projekt</t>
  </si>
  <si>
    <t>Financiranja</t>
  </si>
  <si>
    <t>Funk-</t>
  </si>
  <si>
    <t xml:space="preserve">   VRSTA RASHODA</t>
  </si>
  <si>
    <t>Aktivnosti</t>
  </si>
  <si>
    <t xml:space="preserve">cijska </t>
  </si>
  <si>
    <t>Račun</t>
  </si>
  <si>
    <t xml:space="preserve">   I IZDATAKA</t>
  </si>
  <si>
    <t>UKUPNO RASHODI I IZDACI</t>
  </si>
  <si>
    <t xml:space="preserve">RAZDJEL  001  </t>
  </si>
  <si>
    <t>OPĆINSKO VIJEĆE</t>
  </si>
  <si>
    <t>GLAVA 00101:</t>
  </si>
  <si>
    <t>Općinsko vijeće i povjerenstva</t>
  </si>
  <si>
    <t>Funkcijska klasifikacija:</t>
  </si>
  <si>
    <t>01-Opće javne usluge</t>
  </si>
  <si>
    <t>P1000</t>
  </si>
  <si>
    <t xml:space="preserve">Program 01: </t>
  </si>
  <si>
    <t>Donošenje akata i mjera iz djelokruga</t>
  </si>
  <si>
    <t xml:space="preserve">                      </t>
  </si>
  <si>
    <t xml:space="preserve"> predstavničkog i izvršnog tijela i mjesne samouprave</t>
  </si>
  <si>
    <t>P1001</t>
  </si>
  <si>
    <t>PREDSTAVNIČKA I IZVRŠNA TIJELA</t>
  </si>
  <si>
    <t>Redovna djelatnost općinskog vijeća</t>
  </si>
  <si>
    <t>A100101</t>
  </si>
  <si>
    <t xml:space="preserve">Aktivnost:  </t>
  </si>
  <si>
    <t xml:space="preserve"> Predstavničko tijelo</t>
  </si>
  <si>
    <t>Rashodi za usluge</t>
  </si>
  <si>
    <t>Usluge promidžbe i informiranja</t>
  </si>
  <si>
    <t>Ostali nespomenuti rashodi poslovanja</t>
  </si>
  <si>
    <t>Naknade za rad predstavničkih tijela, povjerenstava i sl.</t>
  </si>
  <si>
    <t>Naknade - izbori za VSNM</t>
  </si>
  <si>
    <t>Naknade - lokalni izbori</t>
  </si>
  <si>
    <t>Naknade - referendum</t>
  </si>
  <si>
    <t>Naknade - izbori za mjesne odbore</t>
  </si>
  <si>
    <t>Naknade - EU izbori</t>
  </si>
  <si>
    <t>Reprezentacija</t>
  </si>
  <si>
    <t>Reprezentacija - općinske manifestacije</t>
  </si>
  <si>
    <t>T100001</t>
  </si>
  <si>
    <t>Reprezentacija - izvršni čelnik</t>
  </si>
  <si>
    <t>Ostali rashodi</t>
  </si>
  <si>
    <t>Tekuće donacije u novcu</t>
  </si>
  <si>
    <t>Tekuće donacije - financiranje izborne promidžbe</t>
  </si>
  <si>
    <t>UKUPNO AKTIVNOST:</t>
  </si>
  <si>
    <t>GLAVA 00102:</t>
  </si>
  <si>
    <t>Djelokrug mjesne samouprave</t>
  </si>
  <si>
    <t>A100102</t>
  </si>
  <si>
    <t>Izbori za mjesne odbore</t>
  </si>
  <si>
    <t>Rashodi za materijal i energiju</t>
  </si>
  <si>
    <t>Uredski materijal i ostali materijalni rashodi</t>
  </si>
  <si>
    <t xml:space="preserve">Usluge promidžbe i informiranja </t>
  </si>
  <si>
    <t>Naknade za rad pred. i izvršnih tijela, povj. i sl.</t>
  </si>
  <si>
    <t>A100103</t>
  </si>
  <si>
    <t>Aktivnost:</t>
  </si>
  <si>
    <t>Financiranje političkih stranaka</t>
  </si>
  <si>
    <t>Donacije i ostali rashodi</t>
  </si>
  <si>
    <t>Tekuće donacije</t>
  </si>
  <si>
    <t>Ukupno GLAVA    00101</t>
  </si>
  <si>
    <t>MJESNI ODBORI</t>
  </si>
  <si>
    <t>P1002</t>
  </si>
  <si>
    <t>PROGRAM 02</t>
  </si>
  <si>
    <t>DJELOKRUG RADA MJESNE SAMOUPRAVE</t>
  </si>
  <si>
    <t xml:space="preserve">Aktivnost: </t>
  </si>
  <si>
    <t>Redovna djelatnost mjesnih odbora</t>
  </si>
  <si>
    <t>A100201</t>
  </si>
  <si>
    <t>Uredski materijal i ostali materijalni  rashodi</t>
  </si>
  <si>
    <t>Energija</t>
  </si>
  <si>
    <t>Komunalne usluge</t>
  </si>
  <si>
    <t>Naknade za rad predst.i izvrš.tijela,povjer.i ostalo</t>
  </si>
  <si>
    <t>T100201</t>
  </si>
  <si>
    <t>Održavanje objekata Mjesnih odbora</t>
  </si>
  <si>
    <t>Materijal i dijelovi za tekuće i investicijsko održavnaje</t>
  </si>
  <si>
    <t>Usluge tekućeg i investicijskog održavanja</t>
  </si>
  <si>
    <t>Ukupno GLAVA 00102</t>
  </si>
  <si>
    <t>GLAVA 00103:</t>
  </si>
  <si>
    <t>Zaštita prava nacionalnih manjina</t>
  </si>
  <si>
    <t>P1003</t>
  </si>
  <si>
    <t>Program 03</t>
  </si>
  <si>
    <t>TEKUĆE DONACIJE VSNM OPĆINE ERVENIK</t>
  </si>
  <si>
    <t>Redovna djelatnost vijeća nacionalne manjine</t>
  </si>
  <si>
    <t>A100301</t>
  </si>
  <si>
    <t>Materijali rashodi</t>
  </si>
  <si>
    <t>Naknade za rad predstavničkih i izvršnih tijela-
Naknade za rad vijeća srpske nacionalne manjine</t>
  </si>
  <si>
    <t>UKUPNO GLAVA 00103</t>
  </si>
  <si>
    <t>UKUPNO RAZDJEL 001</t>
  </si>
  <si>
    <t xml:space="preserve">RAZDJEL  002  </t>
  </si>
  <si>
    <t xml:space="preserve">Izvršno tijelo </t>
  </si>
  <si>
    <t>GLAVA 00201:</t>
  </si>
  <si>
    <t>P1004</t>
  </si>
  <si>
    <t>Program 04:</t>
  </si>
  <si>
    <t>REDOVNA DJELATNOST IZVRŠNOG ČELNIKA</t>
  </si>
  <si>
    <t>T200001</t>
  </si>
  <si>
    <t>A100401</t>
  </si>
  <si>
    <t xml:space="preserve">Rashodi za zaposlene </t>
  </si>
  <si>
    <t xml:space="preserve">Plaće (bruto) za redovni rad </t>
  </si>
  <si>
    <t>Plaće za zaposlene (načelnik + 2 zamjenika načelnika)</t>
  </si>
  <si>
    <t>Plaće za prekovremeni rad</t>
  </si>
  <si>
    <t>Ostali rashodi za zaposlene</t>
  </si>
  <si>
    <t>Doprinosi na plaće</t>
  </si>
  <si>
    <t>Doprinos za zdravstveno osiguranje</t>
  </si>
  <si>
    <t>Doprinos za zapošljavanje</t>
  </si>
  <si>
    <t>Naknade troškova zaposlenima</t>
  </si>
  <si>
    <t>Naknade za prijevoz - dužnosnici</t>
  </si>
  <si>
    <t>Ostali nespomenuti rashodi poslovanja-protokol</t>
  </si>
  <si>
    <t xml:space="preserve">Tekuće donacije  </t>
  </si>
  <si>
    <t>UKUPNO GLAVA 00104-Izvršno tijelo</t>
  </si>
  <si>
    <t>UKUPNO RAZDJEL 002-IZVRŠNO TIJELO</t>
  </si>
  <si>
    <t>RAZDJEL 002</t>
  </si>
  <si>
    <t>JAVNA UPRAVA I ADMINISTRACIJA-JEDINSTVENI UPRAVNI ODJEL</t>
  </si>
  <si>
    <t xml:space="preserve">GLAVA 00201: </t>
  </si>
  <si>
    <t>Administrativno, tehničko i stručno osoblje</t>
  </si>
  <si>
    <t>P1005</t>
  </si>
  <si>
    <t xml:space="preserve">Program 04: </t>
  </si>
  <si>
    <t>PRIPREMA I DONOŠENJE AKATA IZ DJELOKRUGA TIJELA</t>
  </si>
  <si>
    <t>A100501</t>
  </si>
  <si>
    <t>Plaće (bruto)</t>
  </si>
  <si>
    <t xml:space="preserve">Plaće za redovan rad </t>
  </si>
  <si>
    <t>Plaće za vježbenike</t>
  </si>
  <si>
    <t>Bonus za uspješan rad</t>
  </si>
  <si>
    <t>Nagrade jubilarne</t>
  </si>
  <si>
    <t>Darovi</t>
  </si>
  <si>
    <t>Otpremnine</t>
  </si>
  <si>
    <t>Naknade za bolest,invalidnost i smrtni slučaj</t>
  </si>
  <si>
    <t>Doprinos za mirovinsko osiguranje</t>
  </si>
  <si>
    <t>Doprinos za obvezno zdravstveno osiguranje</t>
  </si>
  <si>
    <t>Doprinosi za obvezno osiguranje za slučaj nezaposlenosti</t>
  </si>
  <si>
    <t>Službena putovanja</t>
  </si>
  <si>
    <t xml:space="preserve">Naknade za prijevoz </t>
  </si>
  <si>
    <t>Stručno usavršavanje djelatnika</t>
  </si>
  <si>
    <t>Naknada za korištenje priv.automobila u služb.svrhe</t>
  </si>
  <si>
    <t>Sitni inventar i autogume</t>
  </si>
  <si>
    <t>Službena, radna i zaštitna odjeća i obuća</t>
  </si>
  <si>
    <t>Usluge telefona, pošte i prijevoza</t>
  </si>
  <si>
    <t>Usluge tekućeg i invest.održavanja postrojenja i opreme</t>
  </si>
  <si>
    <t>Usluge tekućeg i invest.održa. prijevoznih sredstava</t>
  </si>
  <si>
    <t>Usluge tekućeg i invest.održavanja - ostalo</t>
  </si>
  <si>
    <t>Komunalne usluge - VD sanacija odlagališta</t>
  </si>
  <si>
    <t>Komunalne usluge - VD sanitarno-fekalna kanal.</t>
  </si>
  <si>
    <t>Zdravstvene usluge - zaštita na radu</t>
  </si>
  <si>
    <t>Zdravstvene usluge - sistematski pregled</t>
  </si>
  <si>
    <t>Ugovori o djelu</t>
  </si>
  <si>
    <t>Usluge odvjetnika i pravnog savjetnika</t>
  </si>
  <si>
    <t>Geodetsko katastarske usluge-ostalo</t>
  </si>
  <si>
    <t>Ostale intelektualne usluge-održavanje web stranice</t>
  </si>
  <si>
    <t>Ostale intelektualne usluge-održavanje digitalne arhive</t>
  </si>
  <si>
    <t>Ostale intelektualne usluge</t>
  </si>
  <si>
    <t>Ostale intelektualne usluge-raspol. poljop.zemljištem</t>
  </si>
  <si>
    <t>Ostale intelektualne usl.-program za zadr.nez.izgr.zgrada</t>
  </si>
  <si>
    <t>Ostale intelek.usluge - stručno-tehničko savjetovanje</t>
  </si>
  <si>
    <t>Računalne usluge</t>
  </si>
  <si>
    <t>Ostale usluge</t>
  </si>
  <si>
    <t>Naknada troškova osobama izvan radnog odnosa</t>
  </si>
  <si>
    <t>Nak.troš.sl.puta osobama koje nisu u radnom odnosu</t>
  </si>
  <si>
    <t>Nak.ostalih troš. osobama koje nisu u radnom odnosu</t>
  </si>
  <si>
    <t>Premije osiguranja</t>
  </si>
  <si>
    <t>Članarine</t>
  </si>
  <si>
    <t>Pristojbe i naknade</t>
  </si>
  <si>
    <t>Proračunska zaliha</t>
  </si>
  <si>
    <t>Financijski rashodi</t>
  </si>
  <si>
    <t>Ostali financijski rashodi</t>
  </si>
  <si>
    <t>Bankarske usluge i usluge platnog prometa</t>
  </si>
  <si>
    <t xml:space="preserve">Kamate na primljene zajmove </t>
  </si>
  <si>
    <t xml:space="preserve">Ostali rashodi   </t>
  </si>
  <si>
    <t>0490</t>
  </si>
  <si>
    <t>Tekuće donacije - Hitna medicinska pomoć</t>
  </si>
  <si>
    <t>Tekuće donacije ŠKŽ - sufinanciranje djelatnika</t>
  </si>
  <si>
    <t>A100502</t>
  </si>
  <si>
    <t>0491</t>
  </si>
  <si>
    <t>A100503</t>
  </si>
  <si>
    <t>0492</t>
  </si>
  <si>
    <t>Otplata glavnice primljenih kredita i zajmova od kreditnih i ostalih financijskih institucija u javnom sektoru</t>
  </si>
  <si>
    <t>A100504</t>
  </si>
  <si>
    <t>0493</t>
  </si>
  <si>
    <t>A100505</t>
  </si>
  <si>
    <t>0494</t>
  </si>
  <si>
    <t>0495</t>
  </si>
  <si>
    <t>0496</t>
  </si>
  <si>
    <t>PROGRAM 06</t>
  </si>
  <si>
    <t>UPRAVLJANJE IMOVINOM</t>
  </si>
  <si>
    <t>P1006</t>
  </si>
  <si>
    <t>Aktivnost</t>
  </si>
  <si>
    <t xml:space="preserve">Tekuće investicijsko održavanje zgrada za redovno korištenje </t>
  </si>
  <si>
    <t>A100601</t>
  </si>
  <si>
    <t>Usluge tek.i invest.održa.zgrada u vlasništvu Općine Ervenik</t>
  </si>
  <si>
    <t>A100602</t>
  </si>
  <si>
    <t>Naknade štete pravnim i fizičkim osobama</t>
  </si>
  <si>
    <t>Kazne,penali i naknada štete</t>
  </si>
  <si>
    <t>PROGRAM 07</t>
  </si>
  <si>
    <t>OPREMANJE OPĆINSKE UPRAVE</t>
  </si>
  <si>
    <t>P1007</t>
  </si>
  <si>
    <t>Kapitalni projekt</t>
  </si>
  <si>
    <t>Opremanje općinske uprave</t>
  </si>
  <si>
    <t>K100701</t>
  </si>
  <si>
    <t>Rashodi za nabavu proizv.dugotr.imovine</t>
  </si>
  <si>
    <t>Građevinski objekti</t>
  </si>
  <si>
    <t>Ostali građevinski objekti</t>
  </si>
  <si>
    <t>Postrojenja i opreme</t>
  </si>
  <si>
    <t xml:space="preserve">Uredska oprema i namještaj </t>
  </si>
  <si>
    <t>Računala i računalna oprema</t>
  </si>
  <si>
    <t>Nematerijalna proizvedena imovina</t>
  </si>
  <si>
    <t>Ulaganje u računalne programe</t>
  </si>
  <si>
    <t>Ostala nematerijalna proizvedena imovina</t>
  </si>
  <si>
    <t>PROGRAM 08</t>
  </si>
  <si>
    <t>JAČANJE GOSPODARSTVA</t>
  </si>
  <si>
    <t>P1008</t>
  </si>
  <si>
    <t>Poticaj razvoja gospodarstva</t>
  </si>
  <si>
    <t>A100801</t>
  </si>
  <si>
    <t>042</t>
  </si>
  <si>
    <t>Ostale intelektualne usluge - raspolaganje poljoprivrednim zemljištem</t>
  </si>
  <si>
    <t>Naknade građanima i kuć.na temelju osiguranja</t>
  </si>
  <si>
    <t>Ostale naknade građanima i kućanstvima iz prorač.</t>
  </si>
  <si>
    <t>Nagrade učenicima</t>
  </si>
  <si>
    <t xml:space="preserve">Poticaj poljoprivredi i ruralnom razvoju </t>
  </si>
  <si>
    <t>UKUPNO AKTIVNOSTI:</t>
  </si>
  <si>
    <t>PROGRAM 09</t>
  </si>
  <si>
    <t>POTICANJE  RAZVOJA TURIZMA</t>
  </si>
  <si>
    <t>P1009</t>
  </si>
  <si>
    <t>Prenamjena postojećeg dijela zgrade i dvorišta  za autokamp</t>
  </si>
  <si>
    <t>A100901</t>
  </si>
  <si>
    <t>0474</t>
  </si>
  <si>
    <t>Poslovni objekti</t>
  </si>
  <si>
    <t>P10010</t>
  </si>
  <si>
    <t>PROGRAM  09</t>
  </si>
  <si>
    <t>PROSTORNO UREĐENJE I UNAPREĐENJE STANOVANJA</t>
  </si>
  <si>
    <t>Prostorno planiranje</t>
  </si>
  <si>
    <t>Rashodi za nabavu nefinanc.imovine</t>
  </si>
  <si>
    <t>Izvještaj o stanju u prostoru</t>
  </si>
  <si>
    <t>PROGRAM 11                      ORGANIZIRANJE I PROVOĐENJE ZAŠTITE I SPAŠAVANJA</t>
  </si>
  <si>
    <t xml:space="preserve"> ORGANIZIRANJE I PROVOĐENJE ZAŠTITE I SPAŠAVANJA</t>
  </si>
  <si>
    <t>VATROGASTVO I CIVILNA ZAŠTITA</t>
  </si>
  <si>
    <t>P10011</t>
  </si>
  <si>
    <t>Funkcijska klasifikacija:03-Javni red i sigurnost</t>
  </si>
  <si>
    <t>A100111</t>
  </si>
  <si>
    <t>T100112</t>
  </si>
  <si>
    <t xml:space="preserve"> Civilna zaštita</t>
  </si>
  <si>
    <t>Ostale intelektualne usluge - Plan zaštite i spašavanja</t>
  </si>
  <si>
    <t>Ostale intelektualne usluge - konzultantske usluge</t>
  </si>
  <si>
    <t>Tekuće donacije - HGSS Šibenik i CZ</t>
  </si>
  <si>
    <t>Postrojenja i oprema</t>
  </si>
  <si>
    <t>Oprema za održavanje i zaštitu</t>
  </si>
  <si>
    <t>Oprema za civilnu zaštitu</t>
  </si>
  <si>
    <t>PROGRAM 12</t>
  </si>
  <si>
    <t>ODRŽAVANJE KOMUNALNE INFRASTRUKTURE</t>
  </si>
  <si>
    <t>P10012</t>
  </si>
  <si>
    <t xml:space="preserve">Aktivnost :  </t>
  </si>
  <si>
    <t>Održavanje cesta i drugih javnih površina</t>
  </si>
  <si>
    <t>T100121</t>
  </si>
  <si>
    <t>Usluge tekućeg i invest. održ. - čišćenje snijega</t>
  </si>
  <si>
    <t>Usluge tekućeg i invest.održ. - javne površine</t>
  </si>
  <si>
    <t>Održavanje groblja i drugih javnih površina</t>
  </si>
  <si>
    <t>T100122</t>
  </si>
  <si>
    <t>Sitni inventar - nabava klupa i druge urbane opreme</t>
  </si>
  <si>
    <t>Usluge tekućeg i invest.održavanja</t>
  </si>
  <si>
    <t>Usluge tekućeg i inv.održavanja - groblja i spomen ploče</t>
  </si>
  <si>
    <t>Usluge tek. i inv.održ.javnih površina - KP Kistanje</t>
  </si>
  <si>
    <t>Rashod.za nabavu neproizvedene dugotrajne imovine</t>
  </si>
  <si>
    <t>Ostali nespom.građ.obj. - lokve</t>
  </si>
  <si>
    <t>PROGRAM 13</t>
  </si>
  <si>
    <t xml:space="preserve">JAVNI RADOVI </t>
  </si>
  <si>
    <t>P10013</t>
  </si>
  <si>
    <t>U funkciji održavanja groblja i drugih javnih površina</t>
  </si>
  <si>
    <t>T500003</t>
  </si>
  <si>
    <t>Plaće za redovan rad</t>
  </si>
  <si>
    <t>A100131</t>
  </si>
  <si>
    <t>Doprinos na plaće</t>
  </si>
  <si>
    <t>Naknade za prijevoz</t>
  </si>
  <si>
    <t>Naknada za korišt.priv.automobila u služb.svrhe</t>
  </si>
  <si>
    <t>Sitni inventar</t>
  </si>
  <si>
    <t>Ostali materijali za potrebe redovnog poslovanja</t>
  </si>
  <si>
    <t>Usluge telefona - bonovi</t>
  </si>
  <si>
    <t>Ostale zdravstvene i veterinarske usluge-liječ.pregled</t>
  </si>
  <si>
    <t>Ostale intelektualne usluge - osposobljavanje</t>
  </si>
  <si>
    <t>Oprema</t>
  </si>
  <si>
    <t>PROGRAM  14</t>
  </si>
  <si>
    <t>ODRŽAVANJE JAVNE RASVJETE</t>
  </si>
  <si>
    <t>P10014</t>
  </si>
  <si>
    <t>Rashodi za uređaje i javnu rasvjetu - održavanje</t>
  </si>
  <si>
    <t>A100141</t>
  </si>
  <si>
    <t>PROGRAM 15</t>
  </si>
  <si>
    <t>RAZVOJ I UPRAVLJANJE SUSTAVA VODOOPSKRBE, ODVODNJE I ZAŠTITE VODA</t>
  </si>
  <si>
    <t>P10015</t>
  </si>
  <si>
    <t>Održavanje objekata i uređaja odvodnje - taložnik i kanalizacija</t>
  </si>
  <si>
    <t>A100151</t>
  </si>
  <si>
    <t>Komunalne usluge - taložnik</t>
  </si>
  <si>
    <t>Sanacija i održavanje septičkih jama</t>
  </si>
  <si>
    <t>Oborinska odvodnja-Manastir Krka</t>
  </si>
  <si>
    <t>A100152</t>
  </si>
  <si>
    <t xml:space="preserve">Održavanje vodovodne infrastrukture- sufinanciranje </t>
  </si>
  <si>
    <t>Održavanje vodovodnog sustava i uređaja</t>
  </si>
  <si>
    <t>P10016</t>
  </si>
  <si>
    <t>ZAŠTITA OKOLIŠA</t>
  </si>
  <si>
    <t>K100161</t>
  </si>
  <si>
    <t>Nabava opreme (npr.kante za smeće, nadstrešnice i sl.)</t>
  </si>
  <si>
    <t>Uređaji, strojevi i oprema za ostale namjene - nadstrešnice</t>
  </si>
  <si>
    <t>Uređaji, strojevi i oprema za ostale namjene - mobilno reciklažno dvorište</t>
  </si>
  <si>
    <t>Oprema za ostale namjene - kontejneri</t>
  </si>
  <si>
    <t>Oprema za ostale namjene - košare za smeće</t>
  </si>
  <si>
    <t>Uređaji, str. i oprema za ostale namjene - pres-kontejner</t>
  </si>
  <si>
    <t>Prijevozna sredstva</t>
  </si>
  <si>
    <t>Komunalni kamion</t>
  </si>
  <si>
    <t>Dodatna ulaganja na prijevoznim sredstvima</t>
  </si>
  <si>
    <t>P10017</t>
  </si>
  <si>
    <t>PROGRAM 16</t>
  </si>
  <si>
    <t>Odvoz otpada  na odlagalište i sanacija  divljih odlagališta</t>
  </si>
  <si>
    <t>A100171</t>
  </si>
  <si>
    <t xml:space="preserve">Rashodi za usluge </t>
  </si>
  <si>
    <t>Uslu. tekućeg i inv.održa.-planiranje terena odlagališta</t>
  </si>
  <si>
    <t xml:space="preserve">Sanacija divljih odlagališta </t>
  </si>
  <si>
    <t>Odvoz glomaznog otpada</t>
  </si>
  <si>
    <t>Plan gospodarenja otpadom-ažuriranje</t>
  </si>
  <si>
    <t>Izgradnja reciklažnog dvorišta</t>
  </si>
  <si>
    <t>Izrada glavnog projekta sanacije odlagališta Macure</t>
  </si>
  <si>
    <t>PROGRAM 17</t>
  </si>
  <si>
    <t>KOMUNALNA INFRASTRUKTURA -IZGRADNJA</t>
  </si>
  <si>
    <t>P10018</t>
  </si>
  <si>
    <t>Komunalna infrastruktura - izgradnja</t>
  </si>
  <si>
    <t>K100181</t>
  </si>
  <si>
    <t>Rashodi za nabavu nefinancijske imovin</t>
  </si>
  <si>
    <t xml:space="preserve">Nerazvrstane ceste </t>
  </si>
  <si>
    <t>Izgradnja ruralnog poduz.centra - inkubatora Krka Kistanje</t>
  </si>
  <si>
    <t>P10019</t>
  </si>
  <si>
    <t>PROGRAM 19</t>
  </si>
  <si>
    <t>MODERNIZACIJA JAVNE RASVJETE</t>
  </si>
  <si>
    <t>K100191</t>
  </si>
  <si>
    <t>Ugradnja led rasvjete</t>
  </si>
  <si>
    <t>Nabava i ugradnja led rasvjete</t>
  </si>
  <si>
    <t>PROGRAM 18</t>
  </si>
  <si>
    <t>IZRADA PROJEKTNE DOKUMENTACIJE</t>
  </si>
  <si>
    <t>P10020</t>
  </si>
  <si>
    <t>Projektna dokumentacija</t>
  </si>
  <si>
    <t>K100201</t>
  </si>
  <si>
    <t>Geodetsko-katastarske usluge</t>
  </si>
  <si>
    <t>Projektna dokumentacija - ul.Hrv.branitelja</t>
  </si>
  <si>
    <t>Rashodi za nabavu nematerijalne  proizvedene imovine</t>
  </si>
  <si>
    <t>Projektna dokumentacija - nerazvrstane ceste</t>
  </si>
  <si>
    <t>Proj.dokum.za uređ.Trga sv. Nikole</t>
  </si>
  <si>
    <t>Projektna dokumentacija za uređenje Trga P.Preradovića</t>
  </si>
  <si>
    <t>Proj.dokum.za izvedbu autokamp odmorišta "Krka"</t>
  </si>
  <si>
    <t>Proj.dok.za Dom staraca u B.Selu - ex škola</t>
  </si>
  <si>
    <t>Projektna dokumentacija za kanalizacijski sustav</t>
  </si>
  <si>
    <t>Proj.vodovoda od ul.N.Tesle do Manastira Krka</t>
  </si>
  <si>
    <t>Proj.dokum.za vodovod M.Selo, Crnobrnje, Parčići</t>
  </si>
  <si>
    <t>Proj.dok.za izgradnju reciklažnog dvorišta</t>
  </si>
  <si>
    <t>PREDŠKOLSKI ODGOJ</t>
  </si>
  <si>
    <t>P100211</t>
  </si>
  <si>
    <t>Mala škola-Odgojno i administrativno osoblje</t>
  </si>
  <si>
    <t>Uredski materijal-školski pribor</t>
  </si>
  <si>
    <t>Dječiji vrtić - sufinanciranje usluga</t>
  </si>
  <si>
    <t xml:space="preserve">Tekuće donacije   </t>
  </si>
  <si>
    <t>Tekuće donacije u novcu - OŠ Kistanje</t>
  </si>
  <si>
    <t>Igraonice za djecu i mladež</t>
  </si>
  <si>
    <t>P10022</t>
  </si>
  <si>
    <t>PROGRAM 20</t>
  </si>
  <si>
    <t>OSNOVNO, SREDNJOŠKOLSKO I VISOKOŠKOLSKO OBRAZOVANJE</t>
  </si>
  <si>
    <t>A100221</t>
  </si>
  <si>
    <t>Sufinanciranje prijevoza učenika i vrtićke djece te isplata nagrada učenicima i stipendija studentima</t>
  </si>
  <si>
    <t>Naknade građanima i kućanstvima na temelju osiguranja i dr.</t>
  </si>
  <si>
    <t>Ostale naknade građan.i kućanst.iz proračuna</t>
  </si>
  <si>
    <t>Stipendije - studenti</t>
  </si>
  <si>
    <t>PROGRAM 21</t>
  </si>
  <si>
    <t>POTICANJE MJERA DEMOGRAFSKE OBNOVE</t>
  </si>
  <si>
    <t>P10023</t>
  </si>
  <si>
    <t>Funkcijska klasifikacija 09-Obrazovanje</t>
  </si>
  <si>
    <t>A100231</t>
  </si>
  <si>
    <t>Potpore za novorođeno dijete i nagrade za sklapanje braka</t>
  </si>
  <si>
    <t>Naknade građanima i kućanstv.na temelju osiguranja i dr.</t>
  </si>
  <si>
    <t>PROGRAM 22</t>
  </si>
  <si>
    <t>PROMICANJE KULTURE</t>
  </si>
  <si>
    <t>A100241</t>
  </si>
  <si>
    <t>Manifestacije u kulturi</t>
  </si>
  <si>
    <t xml:space="preserve">Tekuće donacije </t>
  </si>
  <si>
    <t>Tekuće donacije u novcu - udruge</t>
  </si>
  <si>
    <t>Tekuće donacije u novcu -  vjerske zajednice</t>
  </si>
  <si>
    <t>Tekuće donacije u novcu - kulturno umjetnička društva</t>
  </si>
  <si>
    <t>Tekuće donacije u novcu - braniteljska udruga</t>
  </si>
  <si>
    <t>Tekuće donacije u novcu - zaštita žena</t>
  </si>
  <si>
    <t>PROGRAM  23</t>
  </si>
  <si>
    <t>RAZVOJ SPORTA I REKREACIJE</t>
  </si>
  <si>
    <t>P10025</t>
  </si>
  <si>
    <t>Osnovna djelatnost športskih udruga</t>
  </si>
  <si>
    <t>A100251</t>
  </si>
  <si>
    <t>Usluge tekućeg i investicijskog održavanja športskih objekata</t>
  </si>
  <si>
    <t>Tekuće donacije u novcu sportskim udrugama i društvima</t>
  </si>
  <si>
    <t>PROGRAM 24</t>
  </si>
  <si>
    <t>PREVENCIJA KRIMINALITETA U ZAJEDNICI</t>
  </si>
  <si>
    <t>P10026</t>
  </si>
  <si>
    <t>Prevencija kriminaliteta u zajednici</t>
  </si>
  <si>
    <t>A100261</t>
  </si>
  <si>
    <t>PROGRAM 25</t>
  </si>
  <si>
    <t xml:space="preserve">SOCIJALNA SKRB </t>
  </si>
  <si>
    <t>P10027</t>
  </si>
  <si>
    <t>Pomoć u novcu pojedincima i obiteljima</t>
  </si>
  <si>
    <t>A100271</t>
  </si>
  <si>
    <t>Ostale naknade građan.i kućanstvima iz proračuna</t>
  </si>
  <si>
    <t>Naknade građanima i kućanstvima u novcu</t>
  </si>
  <si>
    <t>Naknade građanima i kućanstvima - pogrebni troškovi</t>
  </si>
  <si>
    <t>A100272</t>
  </si>
  <si>
    <t>Pomoć u novcu (ogrjev)</t>
  </si>
  <si>
    <t>T150002</t>
  </si>
  <si>
    <t>A100273</t>
  </si>
  <si>
    <t xml:space="preserve"> Pomoć starim i nemoćnim osobama-u kući</t>
  </si>
  <si>
    <t>Doprinosi za obvezno zdravstveno osiguranje</t>
  </si>
  <si>
    <t>Doprinosi za obvezno osiguranje u slučaju nezaposlenosti</t>
  </si>
  <si>
    <t>Zdravstvene i veterinarske usluge</t>
  </si>
  <si>
    <t>Tekuće donacije u novcu - OGI Osijek</t>
  </si>
  <si>
    <t>Tekuće donacije u novcu - Udruga MI Split</t>
  </si>
  <si>
    <t>Prijevozna sredstva u cestovnom prometu - osobni automobil</t>
  </si>
  <si>
    <t>Provedba programa Zaželi</t>
  </si>
  <si>
    <t>1070</t>
  </si>
  <si>
    <t>Plaće za redovan rad - žene</t>
  </si>
  <si>
    <t>Plaće za redovan rad - voditelj projekta</t>
  </si>
  <si>
    <t>Plaće za redovan rad - koordinator</t>
  </si>
  <si>
    <t>Ostali rashodi za zaposlene - žene</t>
  </si>
  <si>
    <t>Ostali rashodi za zaposlene - voditelj projekta</t>
  </si>
  <si>
    <t>Ostali rashodi za zaposlene - koordinator</t>
  </si>
  <si>
    <t>Doprinos za obvezno zdravstveno osiguranje - žene</t>
  </si>
  <si>
    <t>Doprinos za obvezno zdravstveno osiguranje - voditelj projekta</t>
  </si>
  <si>
    <t>Doprinos za obvezno zdravstveno osiguranje - koordinator</t>
  </si>
  <si>
    <t>Naknade za prijevoz - žene</t>
  </si>
  <si>
    <t>Naknade za prijevoz - voditelj projekta</t>
  </si>
  <si>
    <t>Naknade za prijevoz - koordinator</t>
  </si>
  <si>
    <t>Naknade za prijevoz korisnika</t>
  </si>
  <si>
    <t>Naknade za prijevoz - koordinacijski sastanci</t>
  </si>
  <si>
    <t>Naknade za prijevoz - koordinator - kontrola na terenu</t>
  </si>
  <si>
    <t>Naknade za prijevoz - osposobljavanje žena</t>
  </si>
  <si>
    <t>Materijal za higijenske potrebe i njegu</t>
  </si>
  <si>
    <t>Intelektualne usluge - suradnik za izvještavanje</t>
  </si>
  <si>
    <t>Osposobljavanje / obrazovanje žena</t>
  </si>
  <si>
    <t>Ažuriranje web stranice</t>
  </si>
  <si>
    <t>Reprezentacija - osvježenje za svečane prezentacije</t>
  </si>
  <si>
    <t>PROGRAM 26</t>
  </si>
  <si>
    <t>ZAŠTITA, OČUVANJE I UNAPREĐENJE ZDRAVLJA</t>
  </si>
  <si>
    <t>P10028</t>
  </si>
  <si>
    <t>Poslovi deratizacije i dezinsekcije,veterinarstva i zdrav.usluge</t>
  </si>
  <si>
    <t>A100281</t>
  </si>
  <si>
    <t>Dodatne usluge u zdravstvu i preventiva</t>
  </si>
  <si>
    <t>Komunalne usluge (deratizacija)</t>
  </si>
  <si>
    <t>Usluge nadzora za provedbu deratizacije</t>
  </si>
  <si>
    <t>UKUPNO GLAVA 00201</t>
  </si>
  <si>
    <t>UKUPNO RAZDJEL 002</t>
  </si>
  <si>
    <t xml:space="preserve">UKUPNO </t>
  </si>
  <si>
    <t>2015.</t>
  </si>
  <si>
    <t>Pomoći iz inozemstva i od subjekata unutar općeg proračuna</t>
  </si>
  <si>
    <t>Kapitalne pomoći</t>
  </si>
  <si>
    <t>Kazne, upravne mjere i ostali prihodi</t>
  </si>
  <si>
    <t>Prihodi od prodaje proizvedene dugotrajne imovine</t>
  </si>
  <si>
    <t>I.</t>
  </si>
  <si>
    <t>OPĆI DIO</t>
  </si>
  <si>
    <t>Izvršenje I-XII.</t>
  </si>
  <si>
    <t>Šifra izvora</t>
  </si>
  <si>
    <t>A.RAČUN PRIHODA I RASHODA</t>
  </si>
  <si>
    <t>Prihodi ukupno:</t>
  </si>
  <si>
    <t xml:space="preserve">Prihodi poslovanja </t>
  </si>
  <si>
    <t>Rashodi ukupno:</t>
  </si>
  <si>
    <t>RAZLIKA-VIŠAK/MANJAK</t>
  </si>
  <si>
    <t>B.RAČUN ZADUŽIVANJA/FINANCIRANJA</t>
  </si>
  <si>
    <t>Račun od financijske imovine i zaduživanja</t>
  </si>
  <si>
    <t>NETO ZADUŽIVANJE/FINANCIRANJE</t>
  </si>
  <si>
    <t>C.RASPOLOŽIVA SREDSTVA IZ PRETHODNIH GODINA(VIŠAK PRIHODA I REZERVIRANJA)</t>
  </si>
  <si>
    <t>Vlastiti izvori</t>
  </si>
  <si>
    <t>D. PRORAČUN UKUPNO</t>
  </si>
  <si>
    <t>Prihodi i primici</t>
  </si>
  <si>
    <t>Rashodi i izdaci</t>
  </si>
  <si>
    <t>Razlika - višak/manjak</t>
  </si>
  <si>
    <t>U tekuću pričuvu Proračuna izdvaja se 10.000,00 kuna.</t>
  </si>
  <si>
    <t xml:space="preserve">Prihodi i rashodi te primici i izdaci po ekonomskoj klasifikaciji utvrđuju se u Računu prihoda i rashoda i Računu </t>
  </si>
  <si>
    <t>financiranja za 2022. godinu kako slijedi:</t>
  </si>
  <si>
    <t>Br.konta</t>
  </si>
  <si>
    <t>VRSTA PRIHODA/RASHODA</t>
  </si>
  <si>
    <t>Prihodi od poreza</t>
  </si>
  <si>
    <t>Porez i prirez na dohodak</t>
  </si>
  <si>
    <t>Porez na dobit</t>
  </si>
  <si>
    <t>Porez na imovinu</t>
  </si>
  <si>
    <t>Porez na robu i usluge</t>
  </si>
  <si>
    <t>Ostali prihodi od poreza</t>
  </si>
  <si>
    <t>Potpore</t>
  </si>
  <si>
    <t>Pomoći iz proračuna-država</t>
  </si>
  <si>
    <t>Potpore iz proračuna-SDUOSZ</t>
  </si>
  <si>
    <t>Potpore iz proračuna - Ministarstvo financija</t>
  </si>
  <si>
    <t>Potpore iz proračuna - APPRRR</t>
  </si>
  <si>
    <t>Potpore iz proračuna-MRRFEU</t>
  </si>
  <si>
    <t>Potpore iz proračuna-Ministarstvo prosvjete</t>
  </si>
  <si>
    <t>Potpore iz proračuna-Min. rada i mirovinskog sustava</t>
  </si>
  <si>
    <t>Potpore iz proračuna - Ministarstvo turizma</t>
  </si>
  <si>
    <t>Potpore iz proračuna-županija</t>
  </si>
  <si>
    <t>Tekuće pomoći od ostalih subjekata - Ministarstvo graditeljstva</t>
  </si>
  <si>
    <t>Tekuće pomoći od ostalih subjekata- Hrvatske ceste</t>
  </si>
  <si>
    <t>Tekuće pomoći od ostalih subjekata-FZOEU</t>
  </si>
  <si>
    <t>Tekuće pomoći od ostalih subjekata - Hrvatske vode</t>
  </si>
  <si>
    <t>Tekuće pom. od ostalih subjekata-IPA EU projekt</t>
  </si>
  <si>
    <t>Tekuće pomoći od ostalih subjekata-HZZ</t>
  </si>
  <si>
    <t>Ured za ljudska prava i manjine</t>
  </si>
  <si>
    <t>SNV</t>
  </si>
  <si>
    <t>Tekuće pomoći od ostalih subjekata-NP Krka</t>
  </si>
  <si>
    <t>Prihodi od financijske imovine</t>
  </si>
  <si>
    <t>Prihodi od nefinancijske imovine</t>
  </si>
  <si>
    <t>Prih.od adm.prist.po poseb.propis.</t>
  </si>
  <si>
    <t>Administrativne(upravne)pristojbe</t>
  </si>
  <si>
    <t>Prih.po poseb.propisima</t>
  </si>
  <si>
    <t>Komunalni doprinosi i naknade</t>
  </si>
  <si>
    <t>Ostali prihodi</t>
  </si>
  <si>
    <t>Donacije od pravnih i fiz.osoba izvan opće države</t>
  </si>
  <si>
    <t>Prihodi od prodaje nefinanc.imovi.</t>
  </si>
  <si>
    <t>Prih.od prodaje neproizved.imovine</t>
  </si>
  <si>
    <t>Prihod.od prodaje mater.imovine</t>
  </si>
  <si>
    <t>Prih.od prodaje proizv.dugot.imov.</t>
  </si>
  <si>
    <t>Prihodi od prodaje građev.objekta</t>
  </si>
  <si>
    <t>Plaće</t>
  </si>
  <si>
    <t>Rashodi  za materijal i energiju</t>
  </si>
  <si>
    <t>Naknade troš. osobama izvan radnog odnosa</t>
  </si>
  <si>
    <t>Ostali nespome.rashodi poslova.</t>
  </si>
  <si>
    <t>Kamate za primljene zajmove</t>
  </si>
  <si>
    <t>Subvencije</t>
  </si>
  <si>
    <t>Subvencije trgovačkim druš.i obrt.izvan jav.sekt.</t>
  </si>
  <si>
    <t>Pomoći dane u inozemst. i unutar opće države</t>
  </si>
  <si>
    <t>Pomoći unutar opće države</t>
  </si>
  <si>
    <t>Naknade kućanstvima i građanima</t>
  </si>
  <si>
    <t>Ostale naknad.građ.i kućanst.</t>
  </si>
  <si>
    <t>Kapitalne donacije</t>
  </si>
  <si>
    <t>Kazne, penali i naknade šteta</t>
  </si>
  <si>
    <t>Izvanredni rashodi</t>
  </si>
  <si>
    <t>Rash.za nabavu nefinan-imovine</t>
  </si>
  <si>
    <t>Rashodi za nabavu neproizv.imovine</t>
  </si>
  <si>
    <t>Nematerijalna proizved.imovina</t>
  </si>
  <si>
    <t>Rashodi za nabavu proizv.dugot.imovine</t>
  </si>
  <si>
    <t>Knjige,umjet.djela itd.</t>
  </si>
  <si>
    <t>Rashodi za dodatna ulag.na nefinancijsku imovinu</t>
  </si>
  <si>
    <t>Primljeni zajmovi od trgovačkog društva u javnom sektoru</t>
  </si>
  <si>
    <t>Izdaci za dane zajmove trg. društvima</t>
  </si>
  <si>
    <t>C.RASPOLOŽIVA SREDSTVA IZ PRETHODIH GODINA (VIŠAK PRIHODA I REZERVIRANJA)</t>
  </si>
  <si>
    <t>Rezultat poslovanja</t>
  </si>
  <si>
    <t>Višak/manjak prihoda</t>
  </si>
  <si>
    <t>Doprinosi</t>
  </si>
  <si>
    <t>Prihodi za posebne namjene</t>
  </si>
  <si>
    <t>Pomoći  uključujući i one iz inozemtva,međun.organ.drugih proračuna i ostalih subjekata unutar  općeg proračuna</t>
  </si>
  <si>
    <t>Donacije uključujući i  prihode od fizičkih osoba,neprofitnih organ.trgov.društava i ostalih subjekata izvan općeg pror.</t>
  </si>
  <si>
    <t>Prihodi od prodaje ili zamjene nefinancijske imovine i naknade s naslova osiguranja</t>
  </si>
  <si>
    <t>Namjenski primici-uključuju se primici od financijske imovine i zaduživanja , čija je namjena utvrđena posebnim ugovorima</t>
  </si>
  <si>
    <t>RAZDJEL 001</t>
  </si>
  <si>
    <t>GLAVA 00101</t>
  </si>
  <si>
    <t>PROGRAM 01</t>
  </si>
  <si>
    <t>Aktivnost A100101</t>
  </si>
  <si>
    <t>Opći izvori</t>
  </si>
  <si>
    <t>GLAVA 00102</t>
  </si>
  <si>
    <t>Aktivnost A100102</t>
  </si>
  <si>
    <t>Aktivnost A100103</t>
  </si>
  <si>
    <t>Aktivnost A100201</t>
  </si>
  <si>
    <t>GLAVA 001013</t>
  </si>
  <si>
    <t>Aktivnost A100301</t>
  </si>
  <si>
    <t>JAVNA UPRAVA I ADMINISTRACIJA</t>
  </si>
  <si>
    <t>Aktivnost A100501</t>
  </si>
  <si>
    <t>GLAVA 00201</t>
  </si>
  <si>
    <t>PROGRAM 04</t>
  </si>
  <si>
    <t>PROGRAM 03</t>
  </si>
  <si>
    <t>TEKUĆE DONACIJE VSNM ERVENIK</t>
  </si>
  <si>
    <t>Pomoći</t>
  </si>
  <si>
    <t>Tekuće i investicijsko održavanje zgrada za redovno korištenje</t>
  </si>
  <si>
    <t>Aktivnost A100601</t>
  </si>
  <si>
    <t>Aktivnost A100602</t>
  </si>
  <si>
    <t>Kapitalni projekt K100701</t>
  </si>
  <si>
    <t>Aktivnost A100801</t>
  </si>
  <si>
    <t>PROSTORNO UREĐENJE I UNAPRJEĐENJE STANOVANJA</t>
  </si>
  <si>
    <t>PROGRAM 11</t>
  </si>
  <si>
    <t>ORGANIZIRANJE I PROVOĐENJE ZAŠTITE I SPAŠAVANJA</t>
  </si>
  <si>
    <t>Aktivnost A100111</t>
  </si>
  <si>
    <t>Vatrogastvo i civilna zaštita</t>
  </si>
  <si>
    <t>Aktivnost A100112</t>
  </si>
  <si>
    <t>Civilna zaštita</t>
  </si>
  <si>
    <t>Aktivnost T100121</t>
  </si>
  <si>
    <t>Izdaci za mjesne odbore</t>
  </si>
  <si>
    <t xml:space="preserve">Sufinanciranje prijevoza učenika i vrtićke djece   </t>
  </si>
  <si>
    <t>Naknade troškova stanovanja</t>
  </si>
  <si>
    <t>Rekonstrukcija - škola Radučić</t>
  </si>
  <si>
    <t>JAVNI RADOVI</t>
  </si>
  <si>
    <t>Aktivnost A100131</t>
  </si>
  <si>
    <t>PROGRAM 14</t>
  </si>
  <si>
    <t>Aktivnost A100141</t>
  </si>
  <si>
    <t>Održavanje javne rasvjete i električna energija</t>
  </si>
  <si>
    <t>Nabava opreme</t>
  </si>
  <si>
    <t>Kapitalni projekt K100161</t>
  </si>
  <si>
    <t>DIVLJA ODLAGALIŠTA</t>
  </si>
  <si>
    <t>Aktivnost A100171</t>
  </si>
  <si>
    <t>Sanacija divljih odlagališta</t>
  </si>
  <si>
    <t>KOMUNALNA INFRASTRUKTURA - IZGRADNJA</t>
  </si>
  <si>
    <t>Kapitalni projekt K100181</t>
  </si>
  <si>
    <t>Aktivnost A100211</t>
  </si>
  <si>
    <t>Vrtić - sufinanciranje boravka</t>
  </si>
  <si>
    <t>OSNOVNO, SREDNJEŠKOLSKO I VISOKOŠKOLSKO OBRAZOVANJE</t>
  </si>
  <si>
    <t>Aktivnost A100221</t>
  </si>
  <si>
    <t>Naknade građanima i kućanstvima</t>
  </si>
  <si>
    <t>Aktivnost A100231</t>
  </si>
  <si>
    <t>Aktivnost A100241</t>
  </si>
  <si>
    <t>PROGRAM 23</t>
  </si>
  <si>
    <t>Sportske udruge</t>
  </si>
  <si>
    <t>Aktivnost A100251</t>
  </si>
  <si>
    <t>Aktivnost A100261</t>
  </si>
  <si>
    <t>SOCIJALNA SKRB</t>
  </si>
  <si>
    <t>Socijalna davanja</t>
  </si>
  <si>
    <t>Aktivnost A100271</t>
  </si>
  <si>
    <t>Aktivnost A100272</t>
  </si>
  <si>
    <t>Ogrjev i naknade troškova stanovanja</t>
  </si>
  <si>
    <t>ZAŠTITA, OČUVANJE I UNAPRJEĐENJE ZDRAVLJA</t>
  </si>
  <si>
    <t>Usluge u zdravstvu i preventiva</t>
  </si>
  <si>
    <t>03 Javni red i sigurnost</t>
  </si>
  <si>
    <t>032 Usluge protupožarne zaštite</t>
  </si>
  <si>
    <t>042 Poljoprivreda, šumarstvo, ribarstvo i lov</t>
  </si>
  <si>
    <t>045 Promet</t>
  </si>
  <si>
    <t>05 Zaštita okoliša</t>
  </si>
  <si>
    <t>051 Gospodarenje otpadom</t>
  </si>
  <si>
    <t>054 Zaštita bioraznolikosti i krajolika</t>
  </si>
  <si>
    <t>06 Usluge unaprjeđenja stanovanja i zajednice</t>
  </si>
  <si>
    <t>062 Razvoj zajednice</t>
  </si>
  <si>
    <t>066 Rashodi vezani za stanovanje i kom. pogodnosti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</si>
  <si>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</si>
  <si>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</si>
  <si>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</si>
  <si>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</si>
  <si>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09 Obrazovanje</t>
  </si>
  <si>
    <t>091 Predškolsko i osnovno obrazovanje</t>
  </si>
  <si>
    <t>092 Srednjoškolsko  obrazovanje</t>
  </si>
  <si>
    <t>10 Socijalna zaštita</t>
  </si>
  <si>
    <t>101 Bolest i invaliditet</t>
  </si>
  <si>
    <t>102 Starost</t>
  </si>
  <si>
    <t>104 Obitelj i djeca</t>
  </si>
  <si>
    <t>106 Stanovanje</t>
  </si>
  <si>
    <t>107 Socijalna pomoć stanovništvu koje nije obuhvaćeno redovnim socijalnim programima</t>
  </si>
  <si>
    <t>109 Aktivnosti socijalne zaštite koje nisu drugdje svrstane</t>
  </si>
  <si>
    <t>011</t>
  </si>
  <si>
    <t>016 Opće javne usluge koje nisu drugdje svrstane</t>
  </si>
  <si>
    <t>013</t>
  </si>
  <si>
    <t>049 Ekonomski poslovi koji nisu drugdje svrstani</t>
  </si>
  <si>
    <t>032</t>
  </si>
  <si>
    <t>045</t>
  </si>
  <si>
    <t>054</t>
  </si>
  <si>
    <t>064 Ulična rasvjeta</t>
  </si>
  <si>
    <t>064</t>
  </si>
  <si>
    <t>063 Opskrba vodom</t>
  </si>
  <si>
    <t>063</t>
  </si>
  <si>
    <t>051</t>
  </si>
  <si>
    <t>049</t>
  </si>
  <si>
    <t>K100182</t>
  </si>
  <si>
    <t>K100183</t>
  </si>
  <si>
    <t>K100184</t>
  </si>
  <si>
    <t>065 Istraživanje i razvoj stanovanja i komunalnih pogodnosti</t>
  </si>
  <si>
    <t>065</t>
  </si>
  <si>
    <t>091</t>
  </si>
  <si>
    <t>092</t>
  </si>
  <si>
    <t>104</t>
  </si>
  <si>
    <t>082</t>
  </si>
  <si>
    <t>084</t>
  </si>
  <si>
    <t>081</t>
  </si>
  <si>
    <t>035 Istraživanje i razvoj: Javni red i sigurnost</t>
  </si>
  <si>
    <t>035</t>
  </si>
  <si>
    <t>107</t>
  </si>
  <si>
    <t>07 Zdravstvo</t>
  </si>
  <si>
    <t>076 Poslovi i usluge zdravstva koji nisu drugdje svrstani</t>
  </si>
  <si>
    <t>076</t>
  </si>
  <si>
    <t>Plan 2022. KN</t>
  </si>
  <si>
    <t>Kapitalni projekt K100201</t>
  </si>
  <si>
    <t>SAŽETAK RAČUNA PRIHODA I RASHODA</t>
  </si>
  <si>
    <t>TEKUĆI PLAN 2023.*</t>
  </si>
  <si>
    <t>INDEKS</t>
  </si>
  <si>
    <t>INDEKS**</t>
  </si>
  <si>
    <t>6 PRIHODI POSLOVANJA</t>
  </si>
  <si>
    <t>7 PRIHODI OD PRODAJE NEFINANCIJSKE IMOVINE</t>
  </si>
  <si>
    <t>3 RASHODI  POSLOVANJA</t>
  </si>
  <si>
    <t>4 RASHODI ZA NABAVU NEFINANCIJSKE IMOVINE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</si>
  <si>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</si>
  <si>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</si>
  <si>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</si>
  <si>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</si>
  <si>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</si>
  <si>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</si>
  <si>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</si>
  <si>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</si>
  <si>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Indeks</t>
  </si>
  <si>
    <t xml:space="preserve">UKUPNO PRIHODI </t>
  </si>
  <si>
    <t>1 Opći prihodi i primici</t>
  </si>
  <si>
    <t>11 Opći prihodi i primici</t>
  </si>
  <si>
    <t>UKUPNO RASHODI</t>
  </si>
  <si>
    <t>Plan 2023.</t>
  </si>
  <si>
    <t>Otplata glavnice primljenih kredita - kratkoročni</t>
  </si>
  <si>
    <t>Oprema za grijanje / hlađenje</t>
  </si>
  <si>
    <t>Tekuće donacije - PP Knin</t>
  </si>
  <si>
    <t>Izgradnja - Dom Ervenik</t>
  </si>
  <si>
    <t xml:space="preserve">  41 Tekuće pomoći</t>
  </si>
  <si>
    <t xml:space="preserve">  42 Kapitalne pomoći</t>
  </si>
  <si>
    <t>5 Donacije</t>
  </si>
  <si>
    <t>2 Vlastiti prihodi</t>
  </si>
  <si>
    <t>21 Vlastiti prihodi</t>
  </si>
  <si>
    <t>UKUPNO PRIHODI</t>
  </si>
  <si>
    <t xml:space="preserve"> Prihodi od prodaje proizvoda i robe te pruženih usluga i prihodi od donacija</t>
  </si>
  <si>
    <t>Prihodi od prodaje građevinskih objekata</t>
  </si>
  <si>
    <t>Stambeni objekti</t>
  </si>
  <si>
    <t>Plaće (Bruto)</t>
  </si>
  <si>
    <t>Zdravstvene usluge</t>
  </si>
  <si>
    <t>Intelektualne i osobne usluge</t>
  </si>
  <si>
    <t>Ostale naknade troškova zaposlenima</t>
  </si>
  <si>
    <t>Naknade troškova osobama izvan radnog odnosa</t>
  </si>
  <si>
    <t>Naknade za rad predstavničkih i izvršnih tijela, povjerenstava i sl.</t>
  </si>
  <si>
    <t>Članarine i norme</t>
  </si>
  <si>
    <t>Troškovi sudskih postupaka</t>
  </si>
  <si>
    <t>Kamate za primljene kredite i zajmove</t>
  </si>
  <si>
    <t>Kamate za primljene kredite i zajmove od kreditnih i ostalih institucija</t>
  </si>
  <si>
    <t>Ostalio nespomenuti financijski rashodi</t>
  </si>
  <si>
    <t>Naknade građanima i kućanstvima na temelju osiguranja i druge naknade</t>
  </si>
  <si>
    <t>Ostale naknade građanima i kućanstvima iz proračuna</t>
  </si>
  <si>
    <t>Naknade građanima i kućanstvima u naravi</t>
  </si>
  <si>
    <t xml:space="preserve">Ostali rashodi  </t>
  </si>
  <si>
    <t>Kazne, penali i naknade štete</t>
  </si>
  <si>
    <t>Naknade šteta pravnim i fizičkim osobama</t>
  </si>
  <si>
    <t>Uredska oprema i namještaj</t>
  </si>
  <si>
    <t>Uređaji, strojevi i oprema za ostale namjene</t>
  </si>
  <si>
    <t>Ulaganja u računalne programe</t>
  </si>
  <si>
    <t>4 Pomoći</t>
  </si>
  <si>
    <t>Porez i prirez na dohodak od nesamostalnog rada</t>
  </si>
  <si>
    <t>Porez  i prirez na dohodak</t>
  </si>
  <si>
    <t>Povremeni porezi na imovinu</t>
  </si>
  <si>
    <t>Porez na promet</t>
  </si>
  <si>
    <t>Pomoći proračunu iz drugih proračuna i izvanproračunskim korisnicima</t>
  </si>
  <si>
    <t>Tekuće pomoći proračunu iz drugih proračuna i izvanproračunskim korisnicima</t>
  </si>
  <si>
    <t>Pomoći od izvanproračunskih korisnika</t>
  </si>
  <si>
    <t>Tekuće pomoći od izvanproračunskih korisnika</t>
  </si>
  <si>
    <t>Kapitalne pomoći od izvanproračunskih korisnika</t>
  </si>
  <si>
    <t>Naknada za korištenje nefinancijske imovine</t>
  </si>
  <si>
    <t>Upravne i administrativne pristojbe</t>
  </si>
  <si>
    <t>Županijske, gradske i općinske pristojbe i naknade</t>
  </si>
  <si>
    <t>Prihodi po posebnim propisima</t>
  </si>
  <si>
    <t>Ostali nespomenuti prihodi</t>
  </si>
  <si>
    <t>Komunalne naknade</t>
  </si>
  <si>
    <t>Prihodi od upravnih i administrativnih pristojbi</t>
  </si>
  <si>
    <t>5=4/2*100</t>
  </si>
  <si>
    <t>6=4/3*100</t>
  </si>
  <si>
    <t>Tekuće donacije - Crveni križ</t>
  </si>
  <si>
    <t>Tekuće donacije - ostalo</t>
  </si>
  <si>
    <t>Ostali instrumenti, uređaji i strojevi</t>
  </si>
  <si>
    <t>Promidžbeni materijali</t>
  </si>
  <si>
    <t xml:space="preserve">Usluge tekućeg i investicijskog održavanja </t>
  </si>
  <si>
    <t>Otplata glavnice primljenih kredita</t>
  </si>
  <si>
    <t>Kapitalne pomoći proračunu iz drugih proračuna i izvanproračunskim korisnicima</t>
  </si>
  <si>
    <t xml:space="preserve">OSTVARENJE/ IZVRŠENJE 
1.-6.2024. </t>
  </si>
  <si>
    <t>IZVRŠENJE</t>
  </si>
  <si>
    <t>PLAN</t>
  </si>
  <si>
    <t>Prijevozna sredstva u cestovnom prometu</t>
  </si>
  <si>
    <t>K100111</t>
  </si>
  <si>
    <t>Modernizacija javne rasvjete</t>
  </si>
  <si>
    <t>Primljeni krediti i zajmovi od kreditnih i ostalih financijskih institucija izvan javnog sektora</t>
  </si>
  <si>
    <t>Otplata glavnice primljenmih kredita</t>
  </si>
  <si>
    <t xml:space="preserve">7 Prihodi od prodaje </t>
  </si>
  <si>
    <t xml:space="preserve">  71 Prihodi od prodaje</t>
  </si>
  <si>
    <t>Donacije od pravnih i fizičkih osoba</t>
  </si>
  <si>
    <t>PLAN 2025.</t>
  </si>
  <si>
    <t>PROJEKCIJA 2027.</t>
  </si>
  <si>
    <t>PROJEKCIJA</t>
  </si>
  <si>
    <t>PROJEKCIJA 2025.</t>
  </si>
  <si>
    <t>I. OPĆI DIO</t>
  </si>
  <si>
    <t>A) SAŽETAK RAČUNA PRIHODA I RASHODA</t>
  </si>
  <si>
    <t>POROJEKCIJA</t>
  </si>
  <si>
    <t>SUBVENCIJE</t>
  </si>
  <si>
    <t xml:space="preserve">Proračun Općine Ervenik za 2025. godinu, u daljnjem tekstu: Proračun, sastoji se od </t>
  </si>
  <si>
    <t>Fiskalno izravnanje</t>
  </si>
  <si>
    <t>Subvencije poljoprivrednicima i obrtnicima</t>
  </si>
  <si>
    <t>Pomoći dane u inozemstvo i unutar općeg proračuna</t>
  </si>
  <si>
    <t>Subvencije kreditnim i financijskim institucijama, trgovačkim društvima, zadrugama, poljoprivrednicima i obrtnicima</t>
  </si>
  <si>
    <t>Pomoći unutar općeg proračuna</t>
  </si>
  <si>
    <t>Tekuće pomoći županijskim proračunima</t>
  </si>
  <si>
    <t>3 Prihodi za posebne namjene</t>
  </si>
  <si>
    <t>31 Prihodi za posebne namjene</t>
  </si>
  <si>
    <t>52 Kapitalne donacije</t>
  </si>
  <si>
    <t>Članak 5.</t>
  </si>
  <si>
    <t>OPĆINSKO VIJEĆE OPĆINE ERVENIK</t>
  </si>
  <si>
    <t>KLASA: 400-06/24-02/1</t>
  </si>
  <si>
    <t xml:space="preserve">PRIHODI I RASHODI PREMA EKONOMSKOJ KLASIFIKACIJI </t>
  </si>
  <si>
    <t>PRIHODI I RASHODI I PREMA IZVORIMA FINANCIRANJA</t>
  </si>
  <si>
    <t>I. IZMJENE I DOPUNE PRORAČUNA OPĆINE ERVENIK ZA 2025. GODINU</t>
  </si>
  <si>
    <t>PROMJENA IZNOSA</t>
  </si>
  <si>
    <t>REBALANS I</t>
  </si>
  <si>
    <t>I. Izmjene i dopune Proračuna Općine Ervenik za 2025. godinu stupaju na snagu prvog dana od dana objave u  "Službenom glasilu Općine Ervenik", a primjenjuju se od 01. siječnja 2025. godine.</t>
  </si>
  <si>
    <t>7.12.2025.</t>
  </si>
  <si>
    <t>provjeri</t>
  </si>
  <si>
    <t>Tekuće pomoći županijskom proračunu</t>
  </si>
  <si>
    <t>PROVJERITI</t>
  </si>
  <si>
    <t>Predsjednica</t>
  </si>
  <si>
    <t>URBROJ:2182-14-02-25-8</t>
  </si>
  <si>
    <t xml:space="preserve">Na temelju članka 45. stavka 1. Zakona o proračunu ("Narodne novine",broj 144/21) i članka 31. Statuta Općine Ervenik ("Službeni vjesnik Šibensko-kninske županije" br.1/21) i </t>
  </si>
  <si>
    <t>(" Službeno glasilo Općine Ervenik" br. 29/25), Općinsko vijeće Općine Ervenik, na 4. redovnoj sjednici, dana 24. prosinca 2025. godine d o n o s i</t>
  </si>
  <si>
    <t>Ervenik , 24. prosinca 2025.g.</t>
  </si>
  <si>
    <t xml:space="preserve">Slavica Čupković, v.r.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</si>
</sst>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5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   "/>
      <charset val="238"/>
    </font>
    <font>
      <i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9" fontId="15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5" fillId="0" borderId="0" applyFont="0" applyFill="0" applyBorder="0" applyAlignment="0" applyProtection="0"/>
  </cellStyleXfs>
  <cellXfs count="787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right"/>
      <protection locked="0"/>
    </xf>
    <xf numFmtId="3" fontId="17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6" fillId="5" borderId="0" xfId="0" applyFont="1" applyFill="1" applyProtection="1">
      <protection locked="0"/>
    </xf>
    <xf numFmtId="49" fontId="16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3" fontId="16" fillId="0" borderId="0" xfId="0" applyNumberFormat="1" applyFont="1" applyAlignment="1" applyProtection="1">
      <alignment horizontal="right"/>
      <protection locked="0"/>
    </xf>
    <xf numFmtId="0" fontId="16" fillId="6" borderId="0" xfId="0" applyFont="1" applyFill="1" applyProtection="1">
      <protection locked="0"/>
    </xf>
    <xf numFmtId="49" fontId="16" fillId="6" borderId="0" xfId="0" applyNumberFormat="1" applyFont="1" applyFill="1" applyAlignment="1" applyProtection="1">
      <alignment horizontal="right"/>
      <protection locked="0"/>
    </xf>
    <xf numFmtId="3" fontId="16" fillId="6" borderId="3" xfId="0" applyNumberFormat="1" applyFont="1" applyFill="1" applyBorder="1" applyAlignment="1" applyProtection="1">
      <alignment horizontal="center"/>
      <protection locked="0"/>
    </xf>
    <xf numFmtId="0" fontId="10" fillId="6" borderId="3" xfId="0" applyFont="1" applyFill="1" applyBorder="1" applyAlignment="1" applyProtection="1">
      <alignment horizontal="center" wrapText="1"/>
      <protection locked="0"/>
    </xf>
    <xf numFmtId="1" fontId="16" fillId="6" borderId="3" xfId="0" applyNumberFormat="1" applyFont="1" applyFill="1" applyBorder="1" applyAlignment="1" applyProtection="1">
      <alignment horizontal="right"/>
      <protection locked="0"/>
    </xf>
    <xf numFmtId="0" fontId="10" fillId="6" borderId="3" xfId="0" applyFont="1" applyFill="1" applyBorder="1" applyAlignment="1" applyProtection="1">
      <alignment horizontal="right"/>
      <protection locked="0"/>
    </xf>
    <xf numFmtId="3" fontId="16" fillId="6" borderId="3" xfId="0" applyNumberFormat="1" applyFont="1" applyFill="1" applyBorder="1" applyAlignment="1" applyProtection="1">
      <alignment horizontal="right"/>
      <protection locked="0"/>
    </xf>
    <xf numFmtId="0" fontId="8" fillId="6" borderId="3" xfId="0" applyFont="1" applyFill="1" applyBorder="1" applyProtection="1">
      <protection locked="0"/>
    </xf>
    <xf numFmtId="0" fontId="10" fillId="6" borderId="3" xfId="0" applyFont="1" applyFill="1" applyBorder="1" applyProtection="1">
      <protection locked="0"/>
    </xf>
    <xf numFmtId="0" fontId="16" fillId="7" borderId="0" xfId="0" applyFont="1" applyFill="1" applyProtection="1">
      <protection locked="0"/>
    </xf>
    <xf numFmtId="49" fontId="16" fillId="7" borderId="0" xfId="0" applyNumberFormat="1" applyFont="1" applyFill="1" applyAlignment="1" applyProtection="1">
      <alignment horizontal="right"/>
      <protection locked="0"/>
    </xf>
    <xf numFmtId="3" fontId="16" fillId="7" borderId="0" xfId="0" applyNumberFormat="1" applyFont="1" applyFill="1" applyAlignment="1" applyProtection="1">
      <alignment horizontal="right"/>
      <protection locked="0"/>
    </xf>
    <xf numFmtId="0" fontId="10" fillId="7" borderId="0" xfId="0" applyFont="1" applyFill="1" applyProtection="1">
      <protection locked="0"/>
    </xf>
    <xf numFmtId="0" fontId="17" fillId="8" borderId="0" xfId="0" applyFont="1" applyFill="1" applyProtection="1">
      <protection locked="0"/>
    </xf>
    <xf numFmtId="0" fontId="16" fillId="8" borderId="0" xfId="0" applyFont="1" applyFill="1" applyProtection="1">
      <protection locked="0"/>
    </xf>
    <xf numFmtId="3" fontId="16" fillId="8" borderId="0" xfId="0" applyNumberFormat="1" applyFont="1" applyFill="1" applyAlignment="1" applyProtection="1">
      <alignment horizontal="right"/>
      <protection locked="0"/>
    </xf>
    <xf numFmtId="0" fontId="10" fillId="8" borderId="0" xfId="0" applyFont="1" applyFill="1" applyProtection="1">
      <protection locked="0"/>
    </xf>
    <xf numFmtId="0" fontId="17" fillId="9" borderId="0" xfId="0" applyFont="1" applyFill="1" applyProtection="1">
      <protection locked="0"/>
    </xf>
    <xf numFmtId="0" fontId="16" fillId="9" borderId="0" xfId="0" applyFont="1" applyFill="1" applyProtection="1">
      <protection locked="0"/>
    </xf>
    <xf numFmtId="3" fontId="16" fillId="9" borderId="0" xfId="0" applyNumberFormat="1" applyFont="1" applyFill="1" applyAlignment="1" applyProtection="1">
      <alignment horizontal="right"/>
      <protection locked="0"/>
    </xf>
    <xf numFmtId="0" fontId="10" fillId="9" borderId="0" xfId="0" applyFont="1" applyFill="1" applyProtection="1">
      <protection locked="0"/>
    </xf>
    <xf numFmtId="49" fontId="16" fillId="8" borderId="0" xfId="0" applyNumberFormat="1" applyFont="1" applyFill="1" applyAlignment="1" applyProtection="1">
      <alignment horizontal="right"/>
      <protection locked="0"/>
    </xf>
    <xf numFmtId="0" fontId="18" fillId="8" borderId="0" xfId="0" applyFont="1" applyFill="1" applyProtection="1">
      <protection locked="0"/>
    </xf>
    <xf numFmtId="3" fontId="18" fillId="8" borderId="0" xfId="0" applyNumberFormat="1" applyFont="1" applyFill="1" applyAlignment="1" applyProtection="1">
      <alignment horizontal="right"/>
      <protection locked="0"/>
    </xf>
    <xf numFmtId="49" fontId="16" fillId="9" borderId="0" xfId="0" applyNumberFormat="1" applyFont="1" applyFill="1" applyAlignment="1" applyProtection="1">
      <alignment horizontal="right"/>
      <protection locked="0"/>
    </xf>
    <xf numFmtId="3" fontId="17" fillId="9" borderId="0" xfId="0" applyNumberFormat="1" applyFont="1" applyFill="1" applyAlignment="1" applyProtection="1">
      <alignment horizontal="right"/>
      <protection locked="0"/>
    </xf>
    <xf numFmtId="0" fontId="18" fillId="9" borderId="0" xfId="0" applyFont="1" applyFill="1" applyProtection="1">
      <protection locked="0"/>
    </xf>
    <xf numFmtId="3" fontId="18" fillId="9" borderId="0" xfId="0" applyNumberFormat="1" applyFont="1" applyFill="1" applyAlignment="1" applyProtection="1">
      <alignment horizontal="right"/>
      <protection locked="0"/>
    </xf>
    <xf numFmtId="49" fontId="16" fillId="5" borderId="0" xfId="0" applyNumberFormat="1" applyFont="1" applyFill="1" applyAlignment="1" applyProtection="1">
      <alignment horizontal="right"/>
      <protection locked="0"/>
    </xf>
    <xf numFmtId="0" fontId="17" fillId="5" borderId="3" xfId="0" applyFont="1" applyFill="1" applyBorder="1" applyProtection="1">
      <protection locked="0"/>
    </xf>
    <xf numFmtId="3" fontId="17" fillId="5" borderId="3" xfId="0" applyNumberFormat="1" applyFont="1" applyFill="1" applyBorder="1" applyAlignment="1" applyProtection="1">
      <alignment horizontal="right"/>
      <protection locked="0"/>
    </xf>
    <xf numFmtId="0" fontId="16" fillId="5" borderId="3" xfId="0" applyFont="1" applyFill="1" applyBorder="1" applyProtection="1">
      <protection locked="0"/>
    </xf>
    <xf numFmtId="0" fontId="16" fillId="5" borderId="1" xfId="0" applyFont="1" applyFill="1" applyBorder="1" applyProtection="1">
      <protection locked="0"/>
    </xf>
    <xf numFmtId="0" fontId="16" fillId="5" borderId="4" xfId="0" applyFont="1" applyFill="1" applyBorder="1" applyProtection="1">
      <protection locked="0"/>
    </xf>
    <xf numFmtId="3" fontId="16" fillId="5" borderId="4" xfId="0" applyNumberFormat="1" applyFont="1" applyFill="1" applyBorder="1" applyAlignment="1" applyProtection="1">
      <alignment horizontal="right"/>
      <protection locked="0"/>
    </xf>
    <xf numFmtId="0" fontId="17" fillId="5" borderId="1" xfId="0" applyFont="1" applyFill="1" applyBorder="1" applyAlignment="1" applyProtection="1">
      <alignment horizontal="left"/>
      <protection locked="0"/>
    </xf>
    <xf numFmtId="0" fontId="17" fillId="5" borderId="4" xfId="0" applyFont="1" applyFill="1" applyBorder="1" applyAlignment="1" applyProtection="1">
      <alignment horizontal="left"/>
      <protection locked="0"/>
    </xf>
    <xf numFmtId="3" fontId="17" fillId="5" borderId="4" xfId="0" applyNumberFormat="1" applyFont="1" applyFill="1" applyBorder="1" applyAlignment="1" applyProtection="1">
      <alignment horizontal="right"/>
      <protection locked="0"/>
    </xf>
    <xf numFmtId="3" fontId="16" fillId="5" borderId="3" xfId="0" applyNumberFormat="1" applyFont="1" applyFill="1" applyBorder="1" applyAlignment="1" applyProtection="1">
      <alignment horizontal="right"/>
      <protection locked="0"/>
    </xf>
    <xf numFmtId="0" fontId="19" fillId="5" borderId="0" xfId="0" applyFont="1" applyFill="1" applyProtection="1">
      <protection locked="0"/>
    </xf>
    <xf numFmtId="0" fontId="16" fillId="5" borderId="1" xfId="0" applyFont="1" applyFill="1" applyBorder="1" applyAlignment="1" applyProtection="1">
      <alignment horizontal="left"/>
      <protection locked="0"/>
    </xf>
    <xf numFmtId="0" fontId="16" fillId="5" borderId="4" xfId="0" applyFont="1" applyFill="1" applyBorder="1" applyAlignment="1" applyProtection="1">
      <alignment horizontal="left"/>
      <protection locked="0"/>
    </xf>
    <xf numFmtId="0" fontId="16" fillId="5" borderId="6" xfId="0" applyFont="1" applyFill="1" applyBorder="1" applyProtection="1">
      <protection locked="0"/>
    </xf>
    <xf numFmtId="3" fontId="16" fillId="5" borderId="6" xfId="0" applyNumberFormat="1" applyFont="1" applyFill="1" applyBorder="1" applyAlignment="1" applyProtection="1">
      <alignment horizontal="right"/>
      <protection locked="0"/>
    </xf>
    <xf numFmtId="0" fontId="16" fillId="5" borderId="7" xfId="0" applyFont="1" applyFill="1" applyBorder="1" applyProtection="1">
      <protection locked="0"/>
    </xf>
    <xf numFmtId="3" fontId="16" fillId="5" borderId="7" xfId="0" applyNumberFormat="1" applyFont="1" applyFill="1" applyBorder="1" applyAlignment="1" applyProtection="1">
      <alignment horizontal="right"/>
      <protection locked="0"/>
    </xf>
    <xf numFmtId="0" fontId="16" fillId="5" borderId="8" xfId="0" applyFont="1" applyFill="1" applyBorder="1" applyProtection="1">
      <protection locked="0"/>
    </xf>
    <xf numFmtId="3" fontId="16" fillId="5" borderId="11" xfId="0" applyNumberFormat="1" applyFont="1" applyFill="1" applyBorder="1" applyAlignment="1" applyProtection="1">
      <alignment horizontal="right"/>
      <protection locked="0"/>
    </xf>
    <xf numFmtId="3" fontId="16" fillId="5" borderId="0" xfId="0" applyNumberFormat="1" applyFont="1" applyFill="1" applyProtection="1">
      <protection locked="0"/>
    </xf>
    <xf numFmtId="3" fontId="16" fillId="5" borderId="12" xfId="0" applyNumberFormat="1" applyFont="1" applyFill="1" applyBorder="1" applyAlignment="1" applyProtection="1">
      <alignment horizontal="right"/>
      <protection locked="0"/>
    </xf>
    <xf numFmtId="0" fontId="16" fillId="5" borderId="13" xfId="0" applyFont="1" applyFill="1" applyBorder="1" applyProtection="1">
      <protection locked="0"/>
    </xf>
    <xf numFmtId="0" fontId="16" fillId="5" borderId="12" xfId="0" applyFont="1" applyFill="1" applyBorder="1" applyProtection="1">
      <protection locked="0"/>
    </xf>
    <xf numFmtId="0" fontId="17" fillId="5" borderId="6" xfId="0" applyFont="1" applyFill="1" applyBorder="1" applyProtection="1">
      <protection locked="0"/>
    </xf>
    <xf numFmtId="0" fontId="17" fillId="5" borderId="13" xfId="0" applyFont="1" applyFill="1" applyBorder="1" applyProtection="1">
      <protection locked="0"/>
    </xf>
    <xf numFmtId="0" fontId="17" fillId="5" borderId="12" xfId="0" applyFont="1" applyFill="1" applyBorder="1" applyProtection="1">
      <protection locked="0"/>
    </xf>
    <xf numFmtId="3" fontId="17" fillId="5" borderId="12" xfId="0" applyNumberFormat="1" applyFont="1" applyFill="1" applyBorder="1" applyAlignment="1" applyProtection="1">
      <alignment horizontal="right"/>
      <protection locked="0"/>
    </xf>
    <xf numFmtId="0" fontId="16" fillId="5" borderId="14" xfId="0" applyFont="1" applyFill="1" applyBorder="1" applyProtection="1">
      <protection locked="0"/>
    </xf>
    <xf numFmtId="0" fontId="16" fillId="5" borderId="15" xfId="0" applyFont="1" applyFill="1" applyBorder="1" applyProtection="1">
      <protection locked="0"/>
    </xf>
    <xf numFmtId="3" fontId="16" fillId="5" borderId="15" xfId="0" applyNumberFormat="1" applyFont="1" applyFill="1" applyBorder="1" applyAlignment="1" applyProtection="1">
      <alignment horizontal="right"/>
      <protection locked="0"/>
    </xf>
    <xf numFmtId="0" fontId="16" fillId="8" borderId="16" xfId="0" applyFont="1" applyFill="1" applyBorder="1" applyProtection="1">
      <protection locked="0"/>
    </xf>
    <xf numFmtId="0" fontId="17" fillId="8" borderId="16" xfId="0" applyFont="1" applyFill="1" applyBorder="1" applyProtection="1">
      <protection locked="0"/>
    </xf>
    <xf numFmtId="3" fontId="17" fillId="8" borderId="16" xfId="0" applyNumberFormat="1" applyFont="1" applyFill="1" applyBorder="1" applyAlignment="1" applyProtection="1">
      <alignment horizontal="right"/>
      <protection locked="0"/>
    </xf>
    <xf numFmtId="0" fontId="17" fillId="5" borderId="0" xfId="0" applyFont="1" applyFill="1" applyProtection="1">
      <protection locked="0"/>
    </xf>
    <xf numFmtId="3" fontId="17" fillId="5" borderId="0" xfId="0" applyNumberFormat="1" applyFont="1" applyFill="1" applyAlignment="1" applyProtection="1">
      <alignment horizontal="right"/>
      <protection locked="0"/>
    </xf>
    <xf numFmtId="0" fontId="16" fillId="8" borderId="8" xfId="0" applyFont="1" applyFill="1" applyBorder="1" applyProtection="1">
      <protection locked="0"/>
    </xf>
    <xf numFmtId="3" fontId="16" fillId="8" borderId="11" xfId="0" applyNumberFormat="1" applyFont="1" applyFill="1" applyBorder="1" applyAlignment="1" applyProtection="1">
      <alignment horizontal="right"/>
      <protection locked="0"/>
    </xf>
    <xf numFmtId="0" fontId="17" fillId="8" borderId="17" xfId="0" applyFont="1" applyFill="1" applyBorder="1" applyProtection="1">
      <protection locked="0"/>
    </xf>
    <xf numFmtId="3" fontId="17" fillId="8" borderId="19" xfId="0" applyNumberFormat="1" applyFont="1" applyFill="1" applyBorder="1" applyAlignment="1" applyProtection="1">
      <alignment horizontal="right"/>
      <protection locked="0"/>
    </xf>
    <xf numFmtId="0" fontId="17" fillId="5" borderId="3" xfId="0" applyFont="1" applyFill="1" applyBorder="1" applyAlignment="1" applyProtection="1">
      <alignment horizontal="left"/>
      <protection locked="0"/>
    </xf>
    <xf numFmtId="3" fontId="17" fillId="8" borderId="0" xfId="0" applyNumberFormat="1" applyFont="1" applyFill="1" applyAlignment="1" applyProtection="1">
      <alignment horizontal="right"/>
      <protection locked="0"/>
    </xf>
    <xf numFmtId="0" fontId="17" fillId="8" borderId="3" xfId="0" applyFont="1" applyFill="1" applyBorder="1" applyProtection="1">
      <protection locked="0"/>
    </xf>
    <xf numFmtId="3" fontId="17" fillId="8" borderId="4" xfId="0" applyNumberFormat="1" applyFont="1" applyFill="1" applyBorder="1" applyAlignment="1" applyProtection="1">
      <alignment horizontal="right"/>
      <protection locked="0"/>
    </xf>
    <xf numFmtId="0" fontId="16" fillId="8" borderId="3" xfId="0" applyFont="1" applyFill="1" applyBorder="1" applyProtection="1">
      <protection locked="0"/>
    </xf>
    <xf numFmtId="3" fontId="16" fillId="8" borderId="4" xfId="0" applyNumberFormat="1" applyFont="1" applyFill="1" applyBorder="1" applyAlignment="1" applyProtection="1">
      <alignment horizontal="right"/>
      <protection locked="0"/>
    </xf>
    <xf numFmtId="3" fontId="17" fillId="8" borderId="3" xfId="0" applyNumberFormat="1" applyFont="1" applyFill="1" applyBorder="1" applyProtection="1">
      <protection locked="0"/>
    </xf>
    <xf numFmtId="3" fontId="17" fillId="8" borderId="3" xfId="0" applyNumberFormat="1" applyFont="1" applyFill="1" applyBorder="1" applyAlignment="1" applyProtection="1">
      <alignment horizontal="right"/>
      <protection locked="0"/>
    </xf>
    <xf numFmtId="0" fontId="16" fillId="5" borderId="0" xfId="0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right"/>
      <protection locked="0"/>
    </xf>
    <xf numFmtId="0" fontId="17" fillId="8" borderId="8" xfId="0" applyFont="1" applyFill="1" applyBorder="1" applyProtection="1">
      <protection locked="0"/>
    </xf>
    <xf numFmtId="3" fontId="17" fillId="8" borderId="8" xfId="0" applyNumberFormat="1" applyFont="1" applyFill="1" applyBorder="1" applyAlignment="1" applyProtection="1">
      <alignment horizontal="right"/>
      <protection locked="0"/>
    </xf>
    <xf numFmtId="0" fontId="17" fillId="9" borderId="3" xfId="0" applyFont="1" applyFill="1" applyBorder="1" applyProtection="1">
      <protection locked="0"/>
    </xf>
    <xf numFmtId="3" fontId="17" fillId="9" borderId="4" xfId="0" applyNumberFormat="1" applyFont="1" applyFill="1" applyBorder="1" applyAlignment="1" applyProtection="1">
      <alignment horizontal="right"/>
      <protection locked="0"/>
    </xf>
    <xf numFmtId="0" fontId="17" fillId="10" borderId="0" xfId="0" applyFont="1" applyFill="1" applyProtection="1">
      <protection locked="0"/>
    </xf>
    <xf numFmtId="3" fontId="17" fillId="10" borderId="0" xfId="0" applyNumberFormat="1" applyFont="1" applyFill="1" applyAlignment="1" applyProtection="1">
      <alignment horizontal="right"/>
      <protection locked="0"/>
    </xf>
    <xf numFmtId="0" fontId="16" fillId="11" borderId="0" xfId="0" applyFont="1" applyFill="1" applyProtection="1">
      <protection locked="0"/>
    </xf>
    <xf numFmtId="49" fontId="16" fillId="11" borderId="0" xfId="0" applyNumberFormat="1" applyFont="1" applyFill="1" applyAlignment="1" applyProtection="1">
      <alignment horizontal="right"/>
      <protection locked="0"/>
    </xf>
    <xf numFmtId="0" fontId="17" fillId="11" borderId="0" xfId="0" applyFont="1" applyFill="1" applyProtection="1">
      <protection locked="0"/>
    </xf>
    <xf numFmtId="3" fontId="16" fillId="11" borderId="0" xfId="0" applyNumberFormat="1" applyFont="1" applyFill="1" applyAlignment="1" applyProtection="1">
      <alignment horizontal="right"/>
      <protection locked="0"/>
    </xf>
    <xf numFmtId="49" fontId="17" fillId="9" borderId="0" xfId="0" applyNumberFormat="1" applyFont="1" applyFill="1" applyAlignment="1" applyProtection="1">
      <alignment horizontal="right"/>
      <protection locked="0"/>
    </xf>
    <xf numFmtId="0" fontId="16" fillId="11" borderId="20" xfId="0" applyFont="1" applyFill="1" applyBorder="1" applyProtection="1">
      <protection locked="0"/>
    </xf>
    <xf numFmtId="0" fontId="17" fillId="11" borderId="20" xfId="0" applyFont="1" applyFill="1" applyBorder="1" applyProtection="1">
      <protection locked="0"/>
    </xf>
    <xf numFmtId="3" fontId="16" fillId="11" borderId="20" xfId="0" applyNumberFormat="1" applyFont="1" applyFill="1" applyBorder="1" applyAlignment="1" applyProtection="1">
      <alignment horizontal="right"/>
      <protection locked="0"/>
    </xf>
    <xf numFmtId="49" fontId="17" fillId="5" borderId="0" xfId="0" applyNumberFormat="1" applyFont="1" applyFill="1" applyAlignment="1" applyProtection="1">
      <alignment horizontal="right"/>
      <protection locked="0"/>
    </xf>
    <xf numFmtId="0" fontId="17" fillId="11" borderId="3" xfId="0" applyFont="1" applyFill="1" applyBorder="1" applyProtection="1">
      <protection locked="0"/>
    </xf>
    <xf numFmtId="3" fontId="17" fillId="11" borderId="4" xfId="0" applyNumberFormat="1" applyFont="1" applyFill="1" applyBorder="1" applyAlignment="1" applyProtection="1">
      <alignment horizontal="right"/>
      <protection locked="0"/>
    </xf>
    <xf numFmtId="0" fontId="17" fillId="10" borderId="3" xfId="0" applyFont="1" applyFill="1" applyBorder="1" applyProtection="1">
      <protection locked="0"/>
    </xf>
    <xf numFmtId="3" fontId="17" fillId="10" borderId="4" xfId="0" applyNumberFormat="1" applyFont="1" applyFill="1" applyBorder="1" applyAlignment="1" applyProtection="1">
      <alignment horizontal="right"/>
      <protection locked="0"/>
    </xf>
    <xf numFmtId="3" fontId="10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0" fontId="18" fillId="5" borderId="3" xfId="0" applyFont="1" applyFill="1" applyBorder="1" applyProtection="1">
      <protection locked="0"/>
    </xf>
    <xf numFmtId="0" fontId="18" fillId="5" borderId="4" xfId="0" applyFont="1" applyFill="1" applyBorder="1" applyProtection="1">
      <protection locked="0"/>
    </xf>
    <xf numFmtId="3" fontId="18" fillId="5" borderId="4" xfId="0" applyNumberFormat="1" applyFont="1" applyFill="1" applyBorder="1" applyAlignment="1" applyProtection="1">
      <alignment horizontal="right"/>
      <protection locked="0"/>
    </xf>
    <xf numFmtId="3" fontId="18" fillId="5" borderId="3" xfId="0" applyNumberFormat="1" applyFont="1" applyFill="1" applyBorder="1" applyAlignment="1" applyProtection="1">
      <alignment horizontal="right"/>
      <protection locked="0"/>
    </xf>
    <xf numFmtId="0" fontId="16" fillId="0" borderId="3" xfId="0" applyFont="1" applyBorder="1"/>
    <xf numFmtId="0" fontId="17" fillId="5" borderId="1" xfId="0" applyFont="1" applyFill="1" applyBorder="1" applyProtection="1">
      <protection locked="0"/>
    </xf>
    <xf numFmtId="0" fontId="17" fillId="5" borderId="4" xfId="0" applyFont="1" applyFill="1" applyBorder="1" applyProtection="1">
      <protection locked="0"/>
    </xf>
    <xf numFmtId="3" fontId="16" fillId="5" borderId="8" xfId="0" applyNumberFormat="1" applyFont="1" applyFill="1" applyBorder="1" applyAlignment="1" applyProtection="1">
      <alignment horizontal="right"/>
      <protection locked="0"/>
    </xf>
    <xf numFmtId="0" fontId="16" fillId="5" borderId="21" xfId="0" applyFont="1" applyFill="1" applyBorder="1" applyProtection="1">
      <protection locked="0"/>
    </xf>
    <xf numFmtId="0" fontId="16" fillId="5" borderId="11" xfId="0" applyFont="1" applyFill="1" applyBorder="1" applyProtection="1">
      <protection locked="0"/>
    </xf>
    <xf numFmtId="0" fontId="17" fillId="8" borderId="22" xfId="0" applyFont="1" applyFill="1" applyBorder="1" applyProtection="1">
      <protection locked="0"/>
    </xf>
    <xf numFmtId="3" fontId="17" fillId="8" borderId="22" xfId="0" applyNumberFormat="1" applyFont="1" applyFill="1" applyBorder="1" applyAlignment="1" applyProtection="1">
      <alignment horizontal="right"/>
      <protection locked="0"/>
    </xf>
    <xf numFmtId="0" fontId="17" fillId="8" borderId="0" xfId="0" applyFont="1" applyFill="1" applyAlignment="1" applyProtection="1">
      <alignment horizontal="left"/>
      <protection locked="0"/>
    </xf>
    <xf numFmtId="0" fontId="17" fillId="0" borderId="3" xfId="0" applyFont="1" applyBorder="1" applyProtection="1">
      <protection locked="0"/>
    </xf>
    <xf numFmtId="3" fontId="17" fillId="0" borderId="3" xfId="0" applyNumberFormat="1" applyFont="1" applyBorder="1" applyAlignment="1" applyProtection="1">
      <alignment horizontal="right"/>
      <protection locked="0"/>
    </xf>
    <xf numFmtId="0" fontId="16" fillId="0" borderId="3" xfId="0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16" fillId="0" borderId="4" xfId="0" applyFont="1" applyBorder="1" applyProtection="1">
      <protection locked="0"/>
    </xf>
    <xf numFmtId="3" fontId="16" fillId="0" borderId="4" xfId="0" applyNumberFormat="1" applyFont="1" applyBorder="1" applyAlignment="1" applyProtection="1">
      <alignment horizontal="righ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7" fillId="0" borderId="4" xfId="0" applyFont="1" applyBorder="1" applyProtection="1">
      <protection locked="0"/>
    </xf>
    <xf numFmtId="3" fontId="17" fillId="0" borderId="4" xfId="0" applyNumberFormat="1" applyFont="1" applyBorder="1" applyAlignment="1" applyProtection="1">
      <alignment horizontal="righ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left"/>
      <protection locked="0"/>
    </xf>
    <xf numFmtId="3" fontId="16" fillId="0" borderId="3" xfId="0" applyNumberFormat="1" applyFont="1" applyBorder="1" applyAlignment="1" applyProtection="1">
      <alignment horizontal="right"/>
      <protection locked="0"/>
    </xf>
    <xf numFmtId="0" fontId="22" fillId="0" borderId="3" xfId="2" applyFont="1" applyBorder="1" applyAlignment="1" applyProtection="1">
      <alignment horizontal="right" wrapText="1"/>
      <protection locked="0"/>
    </xf>
    <xf numFmtId="0" fontId="23" fillId="0" borderId="3" xfId="2" applyFont="1" applyBorder="1" applyAlignment="1" applyProtection="1">
      <alignment horizontal="right" wrapText="1"/>
      <protection locked="0"/>
    </xf>
    <xf numFmtId="3" fontId="16" fillId="0" borderId="10" xfId="0" applyNumberFormat="1" applyFont="1" applyBorder="1" applyAlignment="1" applyProtection="1">
      <alignment horizontal="right"/>
      <protection locked="0"/>
    </xf>
    <xf numFmtId="0" fontId="17" fillId="5" borderId="16" xfId="0" applyFont="1" applyFill="1" applyBorder="1" applyProtection="1">
      <protection locked="0"/>
    </xf>
    <xf numFmtId="3" fontId="17" fillId="5" borderId="10" xfId="0" applyNumberFormat="1" applyFont="1" applyFill="1" applyBorder="1" applyAlignment="1" applyProtection="1">
      <alignment horizontal="right"/>
      <protection locked="0"/>
    </xf>
    <xf numFmtId="0" fontId="24" fillId="8" borderId="3" xfId="2" applyFont="1" applyFill="1" applyBorder="1" applyAlignment="1" applyProtection="1">
      <alignment horizontal="center" wrapText="1"/>
      <protection locked="0"/>
    </xf>
    <xf numFmtId="2" fontId="17" fillId="8" borderId="0" xfId="0" applyNumberFormat="1" applyFont="1" applyFill="1" applyAlignment="1" applyProtection="1">
      <alignment horizontal="left"/>
      <protection locked="0"/>
    </xf>
    <xf numFmtId="0" fontId="17" fillId="0" borderId="1" xfId="0" applyFont="1" applyBorder="1" applyProtection="1">
      <protection locked="0"/>
    </xf>
    <xf numFmtId="0" fontId="16" fillId="0" borderId="16" xfId="0" applyFont="1" applyBorder="1" applyProtection="1">
      <protection locked="0"/>
    </xf>
    <xf numFmtId="0" fontId="17" fillId="0" borderId="16" xfId="0" applyFont="1" applyBorder="1" applyProtection="1">
      <protection locked="0"/>
    </xf>
    <xf numFmtId="0" fontId="16" fillId="0" borderId="10" xfId="0" applyFont="1" applyBorder="1" applyProtection="1">
      <protection locked="0"/>
    </xf>
    <xf numFmtId="3" fontId="16" fillId="0" borderId="4" xfId="0" applyNumberFormat="1" applyFont="1" applyBorder="1" applyAlignment="1">
      <alignment horizontal="right"/>
    </xf>
    <xf numFmtId="3" fontId="16" fillId="0" borderId="16" xfId="0" applyNumberFormat="1" applyFont="1" applyBorder="1" applyAlignment="1" applyProtection="1">
      <alignment horizontal="right"/>
      <protection locked="0"/>
    </xf>
    <xf numFmtId="3" fontId="17" fillId="0" borderId="16" xfId="0" applyNumberFormat="1" applyFont="1" applyBorder="1" applyAlignment="1" applyProtection="1">
      <alignment horizontal="right"/>
      <protection locked="0"/>
    </xf>
    <xf numFmtId="0" fontId="16" fillId="9" borderId="0" xfId="0" applyFont="1" applyFill="1" applyAlignment="1" applyProtection="1">
      <alignment horizontal="lef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6" fillId="0" borderId="2" xfId="0" applyNumberFormat="1" applyFont="1" applyBorder="1" applyAlignment="1" applyProtection="1">
      <alignment horizontal="right"/>
      <protection locked="0"/>
    </xf>
    <xf numFmtId="0" fontId="17" fillId="0" borderId="3" xfId="3" applyFont="1" applyBorder="1" applyAlignment="1" applyProtection="1">
      <alignment horizontal="right" wrapText="1"/>
      <protection locked="0"/>
    </xf>
    <xf numFmtId="0" fontId="16" fillId="0" borderId="3" xfId="3" applyFont="1" applyBorder="1" applyAlignment="1" applyProtection="1">
      <alignment horizontal="right" wrapText="1"/>
      <protection locked="0"/>
    </xf>
    <xf numFmtId="0" fontId="16" fillId="0" borderId="6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0" fontId="16" fillId="0" borderId="12" xfId="0" applyFont="1" applyBorder="1" applyProtection="1">
      <protection locked="0"/>
    </xf>
    <xf numFmtId="3" fontId="16" fillId="0" borderId="23" xfId="0" applyNumberFormat="1" applyFont="1" applyBorder="1" applyAlignment="1" applyProtection="1">
      <alignment horizontal="right"/>
      <protection locked="0"/>
    </xf>
    <xf numFmtId="0" fontId="17" fillId="0" borderId="6" xfId="0" applyFont="1" applyBorder="1" applyProtection="1">
      <protection locked="0"/>
    </xf>
    <xf numFmtId="0" fontId="17" fillId="0" borderId="13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3" fontId="17" fillId="0" borderId="23" xfId="0" applyNumberFormat="1" applyFont="1" applyBorder="1" applyAlignment="1" applyProtection="1">
      <alignment horizontal="right"/>
      <protection locked="0"/>
    </xf>
    <xf numFmtId="3" fontId="17" fillId="0" borderId="12" xfId="0" applyNumberFormat="1" applyFont="1" applyBorder="1" applyAlignment="1" applyProtection="1">
      <alignment horizontal="right"/>
      <protection locked="0"/>
    </xf>
    <xf numFmtId="0" fontId="16" fillId="0" borderId="7" xfId="0" applyFont="1" applyBorder="1" applyProtection="1">
      <protection locked="0"/>
    </xf>
    <xf numFmtId="0" fontId="16" fillId="0" borderId="14" xfId="0" applyFont="1" applyBorder="1" applyProtection="1">
      <protection locked="0"/>
    </xf>
    <xf numFmtId="0" fontId="16" fillId="0" borderId="15" xfId="0" applyFont="1" applyBorder="1" applyProtection="1">
      <protection locked="0"/>
    </xf>
    <xf numFmtId="3" fontId="16" fillId="0" borderId="15" xfId="0" applyNumberFormat="1" applyFont="1" applyBorder="1" applyAlignment="1" applyProtection="1">
      <alignment horizontal="right"/>
      <protection locked="0"/>
    </xf>
    <xf numFmtId="3" fontId="17" fillId="8" borderId="9" xfId="0" applyNumberFormat="1" applyFont="1" applyFill="1" applyBorder="1" applyAlignment="1" applyProtection="1">
      <alignment horizontal="right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7" fillId="11" borderId="22" xfId="0" applyFont="1" applyFill="1" applyBorder="1" applyProtection="1">
      <protection locked="0"/>
    </xf>
    <xf numFmtId="3" fontId="17" fillId="11" borderId="22" xfId="0" applyNumberFormat="1" applyFont="1" applyFill="1" applyBorder="1" applyAlignment="1" applyProtection="1">
      <alignment horizontal="right"/>
      <protection locked="0"/>
    </xf>
    <xf numFmtId="3" fontId="17" fillId="0" borderId="6" xfId="0" applyNumberFormat="1" applyFont="1" applyBorder="1" applyAlignment="1" applyProtection="1">
      <alignment horizontal="right"/>
      <protection locked="0"/>
    </xf>
    <xf numFmtId="3" fontId="16" fillId="0" borderId="6" xfId="0" applyNumberFormat="1" applyFont="1" applyBorder="1" applyAlignment="1" applyProtection="1">
      <alignment horizontal="right"/>
      <protection locked="0"/>
    </xf>
    <xf numFmtId="0" fontId="16" fillId="0" borderId="8" xfId="0" applyFont="1" applyBorder="1" applyProtection="1">
      <protection locked="0"/>
    </xf>
    <xf numFmtId="3" fontId="16" fillId="0" borderId="8" xfId="0" applyNumberFormat="1" applyFont="1" applyBorder="1" applyAlignment="1" applyProtection="1">
      <alignment horizontal="right"/>
      <protection locked="0"/>
    </xf>
    <xf numFmtId="0" fontId="16" fillId="0" borderId="12" xfId="0" applyFont="1" applyBorder="1" applyAlignment="1" applyProtection="1">
      <alignment horizontal="left"/>
      <protection locked="0"/>
    </xf>
    <xf numFmtId="3" fontId="16" fillId="0" borderId="11" xfId="0" applyNumberFormat="1" applyFont="1" applyBorder="1" applyAlignment="1" applyProtection="1">
      <alignment horizontal="right"/>
      <protection locked="0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24" xfId="0" applyFont="1" applyBorder="1" applyAlignment="1" applyProtection="1">
      <alignment horizontal="left"/>
      <protection locked="0"/>
    </xf>
    <xf numFmtId="0" fontId="16" fillId="0" borderId="11" xfId="0" applyFont="1" applyBorder="1" applyAlignment="1" applyProtection="1">
      <alignment horizontal="left"/>
      <protection locked="0"/>
    </xf>
    <xf numFmtId="0" fontId="25" fillId="0" borderId="3" xfId="0" applyFont="1" applyBorder="1" applyProtection="1">
      <protection locked="0"/>
    </xf>
    <xf numFmtId="3" fontId="25" fillId="0" borderId="3" xfId="0" applyNumberFormat="1" applyFont="1" applyBorder="1" applyAlignment="1" applyProtection="1">
      <alignment horizontal="right"/>
      <protection locked="0"/>
    </xf>
    <xf numFmtId="3" fontId="16" fillId="8" borderId="0" xfId="0" applyNumberFormat="1" applyFont="1" applyFill="1" applyProtection="1">
      <protection locked="0"/>
    </xf>
    <xf numFmtId="49" fontId="17" fillId="8" borderId="0" xfId="0" applyNumberFormat="1" applyFont="1" applyFill="1" applyAlignment="1" applyProtection="1">
      <alignment horizontal="right"/>
      <protection locked="0"/>
    </xf>
    <xf numFmtId="3" fontId="16" fillId="0" borderId="0" xfId="0" applyNumberFormat="1" applyFont="1" applyProtection="1">
      <protection locked="0"/>
    </xf>
    <xf numFmtId="0" fontId="16" fillId="0" borderId="16" xfId="0" applyFont="1" applyBorder="1" applyAlignment="1" applyProtection="1">
      <alignment horizontal="left"/>
      <protection locked="0"/>
    </xf>
    <xf numFmtId="0" fontId="16" fillId="0" borderId="8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3" fontId="16" fillId="0" borderId="7" xfId="0" applyNumberFormat="1" applyFont="1" applyBorder="1" applyAlignment="1" applyProtection="1">
      <alignment horizontal="right"/>
      <protection locked="0"/>
    </xf>
    <xf numFmtId="0" fontId="18" fillId="0" borderId="3" xfId="0" applyFont="1" applyBorder="1" applyProtection="1">
      <protection locked="0"/>
    </xf>
    <xf numFmtId="3" fontId="18" fillId="0" borderId="3" xfId="0" applyNumberFormat="1" applyFont="1" applyBorder="1" applyAlignment="1" applyProtection="1">
      <alignment horizontal="right"/>
      <protection locked="0"/>
    </xf>
    <xf numFmtId="3" fontId="16" fillId="0" borderId="12" xfId="0" applyNumberFormat="1" applyFont="1" applyBorder="1" applyAlignment="1" applyProtection="1">
      <alignment horizontal="right"/>
      <protection locked="0"/>
    </xf>
    <xf numFmtId="0" fontId="18" fillId="0" borderId="10" xfId="0" applyFont="1" applyBorder="1" applyProtection="1">
      <protection locked="0"/>
    </xf>
    <xf numFmtId="3" fontId="17" fillId="0" borderId="10" xfId="0" applyNumberFormat="1" applyFont="1" applyBorder="1" applyAlignment="1" applyProtection="1">
      <alignment horizontal="right"/>
      <protection locked="0"/>
    </xf>
    <xf numFmtId="0" fontId="16" fillId="0" borderId="25" xfId="0" applyFont="1" applyBorder="1" applyProtection="1">
      <protection locked="0"/>
    </xf>
    <xf numFmtId="0" fontId="25" fillId="0" borderId="10" xfId="0" applyFont="1" applyBorder="1" applyProtection="1">
      <protection locked="0"/>
    </xf>
    <xf numFmtId="0" fontId="16" fillId="0" borderId="3" xfId="3" applyFont="1" applyBorder="1" applyAlignment="1" applyProtection="1">
      <alignment horizontal="left"/>
      <protection locked="0"/>
    </xf>
    <xf numFmtId="0" fontId="17" fillId="0" borderId="10" xfId="0" applyFont="1" applyBorder="1" applyProtection="1">
      <protection locked="0"/>
    </xf>
    <xf numFmtId="3" fontId="16" fillId="11" borderId="0" xfId="0" applyNumberFormat="1" applyFont="1" applyFill="1" applyProtection="1">
      <protection locked="0"/>
    </xf>
    <xf numFmtId="0" fontId="17" fillId="12" borderId="3" xfId="0" applyFont="1" applyFill="1" applyBorder="1" applyProtection="1">
      <protection locked="0"/>
    </xf>
    <xf numFmtId="3" fontId="17" fillId="12" borderId="4" xfId="0" applyNumberFormat="1" applyFont="1" applyFill="1" applyBorder="1" applyAlignment="1" applyProtection="1">
      <alignment horizontal="right"/>
      <protection locked="0"/>
    </xf>
    <xf numFmtId="0" fontId="17" fillId="7" borderId="3" xfId="0" applyFont="1" applyFill="1" applyBorder="1" applyProtection="1">
      <protection locked="0"/>
    </xf>
    <xf numFmtId="3" fontId="17" fillId="7" borderId="4" xfId="0" applyNumberFormat="1" applyFont="1" applyFill="1" applyBorder="1" applyAlignment="1" applyProtection="1">
      <alignment horizontal="right"/>
      <protection locked="0"/>
    </xf>
    <xf numFmtId="0" fontId="26" fillId="0" borderId="0" xfId="0" applyFont="1" applyProtection="1">
      <protection locked="0"/>
    </xf>
    <xf numFmtId="49" fontId="26" fillId="0" borderId="0" xfId="0" applyNumberFormat="1" applyFont="1" applyAlignment="1" applyProtection="1">
      <alignment horizontal="right"/>
      <protection locked="0"/>
    </xf>
    <xf numFmtId="3" fontId="16" fillId="13" borderId="3" xfId="0" applyNumberFormat="1" applyFont="1" applyFill="1" applyBorder="1" applyAlignment="1" applyProtection="1">
      <alignment horizontal="right"/>
      <protection locked="0"/>
    </xf>
    <xf numFmtId="3" fontId="26" fillId="13" borderId="3" xfId="0" applyNumberFormat="1" applyFont="1" applyFill="1" applyBorder="1" applyAlignment="1" applyProtection="1">
      <alignment horizontal="right"/>
      <protection locked="0"/>
    </xf>
    <xf numFmtId="3" fontId="26" fillId="8" borderId="1" xfId="0" applyNumberFormat="1" applyFont="1" applyFill="1" applyBorder="1" applyProtection="1">
      <protection locked="0"/>
    </xf>
    <xf numFmtId="0" fontId="26" fillId="8" borderId="4" xfId="0" applyFont="1" applyFill="1" applyBorder="1" applyProtection="1">
      <protection locked="0"/>
    </xf>
    <xf numFmtId="0" fontId="26" fillId="8" borderId="3" xfId="0" applyFont="1" applyFill="1" applyBorder="1" applyProtection="1">
      <protection locked="0"/>
    </xf>
    <xf numFmtId="3" fontId="26" fillId="8" borderId="3" xfId="0" applyNumberFormat="1" applyFont="1" applyFill="1" applyBorder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26" fillId="14" borderId="0" xfId="0" applyFont="1" applyFill="1" applyProtection="1">
      <protection locked="0"/>
    </xf>
    <xf numFmtId="49" fontId="26" fillId="14" borderId="0" xfId="0" applyNumberFormat="1" applyFont="1" applyFill="1" applyAlignment="1" applyProtection="1">
      <alignment horizontal="right"/>
      <protection locked="0"/>
    </xf>
    <xf numFmtId="0" fontId="26" fillId="5" borderId="0" xfId="0" applyFont="1" applyFill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5" borderId="0" xfId="0" applyFont="1" applyFill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10" fillId="0" borderId="0" xfId="0" applyFont="1"/>
    <xf numFmtId="0" fontId="8" fillId="0" borderId="0" xfId="0" applyFont="1"/>
    <xf numFmtId="3" fontId="17" fillId="0" borderId="0" xfId="0" applyNumberFormat="1" applyFont="1"/>
    <xf numFmtId="3" fontId="0" fillId="0" borderId="0" xfId="0" applyNumberFormat="1"/>
    <xf numFmtId="43" fontId="0" fillId="0" borderId="0" xfId="4" applyFont="1"/>
    <xf numFmtId="0" fontId="10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43" fontId="8" fillId="0" borderId="0" xfId="4" applyFont="1"/>
    <xf numFmtId="0" fontId="0" fillId="6" borderId="0" xfId="0" applyFill="1"/>
    <xf numFmtId="0" fontId="16" fillId="6" borderId="0" xfId="0" applyFont="1" applyFill="1"/>
    <xf numFmtId="0" fontId="16" fillId="6" borderId="3" xfId="0" applyFont="1" applyFill="1" applyBorder="1"/>
    <xf numFmtId="3" fontId="17" fillId="6" borderId="3" xfId="0" applyNumberFormat="1" applyFont="1" applyFill="1" applyBorder="1" applyAlignment="1">
      <alignment wrapText="1"/>
    </xf>
    <xf numFmtId="1" fontId="17" fillId="6" borderId="1" xfId="0" applyNumberFormat="1" applyFont="1" applyFill="1" applyBorder="1"/>
    <xf numFmtId="3" fontId="17" fillId="6" borderId="3" xfId="0" applyNumberFormat="1" applyFont="1" applyFill="1" applyBorder="1"/>
    <xf numFmtId="3" fontId="17" fillId="6" borderId="6" xfId="0" applyNumberFormat="1" applyFont="1" applyFill="1" applyBorder="1"/>
    <xf numFmtId="0" fontId="16" fillId="9" borderId="0" xfId="0" applyFont="1" applyFill="1"/>
    <xf numFmtId="0" fontId="16" fillId="9" borderId="3" xfId="0" applyFont="1" applyFill="1" applyBorder="1"/>
    <xf numFmtId="3" fontId="17" fillId="9" borderId="3" xfId="0" applyNumberFormat="1" applyFont="1" applyFill="1" applyBorder="1"/>
    <xf numFmtId="3" fontId="16" fillId="9" borderId="3" xfId="0" applyNumberFormat="1" applyFont="1" applyFill="1" applyBorder="1"/>
    <xf numFmtId="0" fontId="16" fillId="0" borderId="0" xfId="0" applyFont="1"/>
    <xf numFmtId="0" fontId="17" fillId="0" borderId="3" xfId="0" applyFont="1" applyBorder="1"/>
    <xf numFmtId="0" fontId="16" fillId="0" borderId="1" xfId="0" applyFont="1" applyBorder="1"/>
    <xf numFmtId="0" fontId="16" fillId="0" borderId="4" xfId="0" applyFont="1" applyBorder="1"/>
    <xf numFmtId="3" fontId="16" fillId="0" borderId="4" xfId="0" applyNumberFormat="1" applyFont="1" applyBorder="1"/>
    <xf numFmtId="3" fontId="17" fillId="0" borderId="3" xfId="0" applyNumberFormat="1" applyFont="1" applyBorder="1"/>
    <xf numFmtId="43" fontId="0" fillId="0" borderId="0" xfId="4" applyFont="1" applyFill="1"/>
    <xf numFmtId="3" fontId="16" fillId="0" borderId="3" xfId="0" applyNumberFormat="1" applyFont="1" applyBorder="1"/>
    <xf numFmtId="0" fontId="17" fillId="0" borderId="1" xfId="0" applyFont="1" applyBorder="1"/>
    <xf numFmtId="0" fontId="17" fillId="0" borderId="4" xfId="0" applyFont="1" applyBorder="1"/>
    <xf numFmtId="3" fontId="17" fillId="0" borderId="4" xfId="0" applyNumberFormat="1" applyFont="1" applyBorder="1"/>
    <xf numFmtId="3" fontId="16" fillId="0" borderId="0" xfId="0" applyNumberFormat="1" applyFont="1"/>
    <xf numFmtId="0" fontId="16" fillId="0" borderId="2" xfId="0" applyFont="1" applyBorder="1"/>
    <xf numFmtId="3" fontId="16" fillId="0" borderId="2" xfId="0" applyNumberFormat="1" applyFont="1" applyBorder="1"/>
    <xf numFmtId="0" fontId="16" fillId="0" borderId="9" xfId="0" applyFont="1" applyBorder="1"/>
    <xf numFmtId="0" fontId="16" fillId="0" borderId="5" xfId="0" applyFont="1" applyBorder="1"/>
    <xf numFmtId="3" fontId="16" fillId="0" borderId="5" xfId="0" applyNumberFormat="1" applyFont="1" applyBorder="1"/>
    <xf numFmtId="3" fontId="16" fillId="6" borderId="3" xfId="0" applyNumberFormat="1" applyFont="1" applyFill="1" applyBorder="1"/>
    <xf numFmtId="1" fontId="16" fillId="6" borderId="3" xfId="0" applyNumberFormat="1" applyFont="1" applyFill="1" applyBorder="1"/>
    <xf numFmtId="3" fontId="16" fillId="9" borderId="0" xfId="0" applyNumberFormat="1" applyFont="1" applyFill="1"/>
    <xf numFmtId="0" fontId="0" fillId="9" borderId="0" xfId="0" applyFill="1"/>
    <xf numFmtId="0" fontId="0" fillId="13" borderId="0" xfId="0" applyFill="1"/>
    <xf numFmtId="0" fontId="16" fillId="13" borderId="0" xfId="0" applyFont="1" applyFill="1"/>
    <xf numFmtId="0" fontId="17" fillId="13" borderId="3" xfId="0" applyFont="1" applyFill="1" applyBorder="1"/>
    <xf numFmtId="3" fontId="17" fillId="13" borderId="3" xfId="0" applyNumberFormat="1" applyFont="1" applyFill="1" applyBorder="1"/>
    <xf numFmtId="0" fontId="16" fillId="13" borderId="3" xfId="0" applyFont="1" applyFill="1" applyBorder="1"/>
    <xf numFmtId="3" fontId="16" fillId="13" borderId="3" xfId="0" applyNumberFormat="1" applyFont="1" applyFill="1" applyBorder="1"/>
    <xf numFmtId="4" fontId="17" fillId="13" borderId="3" xfId="0" applyNumberFormat="1" applyFont="1" applyFill="1" applyBorder="1"/>
    <xf numFmtId="4" fontId="16" fillId="0" borderId="3" xfId="0" applyNumberFormat="1" applyFont="1" applyBorder="1"/>
    <xf numFmtId="0" fontId="16" fillId="13" borderId="1" xfId="0" applyFont="1" applyFill="1" applyBorder="1"/>
    <xf numFmtId="0" fontId="16" fillId="13" borderId="4" xfId="0" applyFont="1" applyFill="1" applyBorder="1"/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left"/>
    </xf>
    <xf numFmtId="0" fontId="33" fillId="0" borderId="0" xfId="0" applyFont="1"/>
    <xf numFmtId="0" fontId="35" fillId="0" borderId="3" xfId="0" applyFont="1" applyBorder="1"/>
    <xf numFmtId="0" fontId="6" fillId="15" borderId="4" xfId="0" applyFont="1" applyFill="1" applyBorder="1" applyAlignment="1">
      <alignment horizontal="left" vertical="center" wrapText="1"/>
    </xf>
    <xf numFmtId="0" fontId="6" fillId="16" borderId="4" xfId="0" applyFont="1" applyFill="1" applyBorder="1" applyAlignment="1">
      <alignment horizontal="left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6" fillId="18" borderId="4" xfId="0" applyFont="1" applyFill="1" applyBorder="1" applyAlignment="1">
      <alignment horizontal="left" vertical="center" wrapText="1"/>
    </xf>
    <xf numFmtId="0" fontId="17" fillId="19" borderId="0" xfId="0" applyFont="1" applyFill="1" applyProtection="1">
      <protection locked="0"/>
    </xf>
    <xf numFmtId="0" fontId="16" fillId="19" borderId="0" xfId="0" applyFont="1" applyFill="1" applyProtection="1">
      <protection locked="0"/>
    </xf>
    <xf numFmtId="3" fontId="16" fillId="19" borderId="0" xfId="0" applyNumberFormat="1" applyFont="1" applyFill="1" applyAlignment="1" applyProtection="1">
      <alignment horizontal="right"/>
      <protection locked="0"/>
    </xf>
    <xf numFmtId="0" fontId="10" fillId="19" borderId="0" xfId="0" applyFont="1" applyFill="1" applyProtection="1">
      <protection locked="0"/>
    </xf>
    <xf numFmtId="3" fontId="17" fillId="19" borderId="0" xfId="0" applyNumberFormat="1" applyFont="1" applyFill="1" applyAlignment="1" applyProtection="1">
      <alignment horizontal="right"/>
      <protection locked="0"/>
    </xf>
    <xf numFmtId="0" fontId="17" fillId="20" borderId="0" xfId="0" applyFont="1" applyFill="1" applyProtection="1">
      <protection locked="0"/>
    </xf>
    <xf numFmtId="0" fontId="16" fillId="20" borderId="0" xfId="0" applyFont="1" applyFill="1" applyProtection="1">
      <protection locked="0"/>
    </xf>
    <xf numFmtId="3" fontId="16" fillId="20" borderId="0" xfId="0" applyNumberFormat="1" applyFont="1" applyFill="1" applyAlignment="1" applyProtection="1">
      <alignment horizontal="right"/>
      <protection locked="0"/>
    </xf>
    <xf numFmtId="0" fontId="10" fillId="20" borderId="0" xfId="0" applyFont="1" applyFill="1" applyProtection="1">
      <protection locked="0"/>
    </xf>
    <xf numFmtId="43" fontId="0" fillId="0" borderId="0" xfId="4" applyFont="1" applyBorder="1"/>
    <xf numFmtId="164" fontId="0" fillId="0" borderId="0" xfId="4" applyNumberFormat="1" applyFont="1"/>
    <xf numFmtId="0" fontId="37" fillId="4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/>
    </xf>
    <xf numFmtId="0" fontId="36" fillId="0" borderId="3" xfId="0" applyFont="1" applyBorder="1"/>
    <xf numFmtId="2" fontId="36" fillId="0" borderId="3" xfId="0" applyNumberFormat="1" applyFont="1" applyBorder="1" applyAlignment="1">
      <alignment wrapText="1"/>
    </xf>
    <xf numFmtId="0" fontId="35" fillId="0" borderId="3" xfId="0" applyFont="1" applyBorder="1" applyAlignment="1">
      <alignment wrapText="1"/>
    </xf>
    <xf numFmtId="0" fontId="38" fillId="0" borderId="23" xfId="0" applyFont="1" applyBorder="1"/>
    <xf numFmtId="0" fontId="36" fillId="0" borderId="3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0" fillId="0" borderId="5" xfId="0" applyFont="1" applyBorder="1" applyAlignment="1">
      <alignment horizontal="right" vertical="center"/>
    </xf>
    <xf numFmtId="0" fontId="6" fillId="0" borderId="3" xfId="0" quotePrefix="1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3" fontId="5" fillId="3" borderId="3" xfId="0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vertical="top" wrapText="1"/>
    </xf>
    <xf numFmtId="4" fontId="10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4" fontId="8" fillId="5" borderId="7" xfId="0" applyNumberFormat="1" applyFont="1" applyFill="1" applyBorder="1" applyProtection="1">
      <protection locked="0"/>
    </xf>
    <xf numFmtId="4" fontId="10" fillId="5" borderId="8" xfId="0" applyNumberFormat="1" applyFont="1" applyFill="1" applyBorder="1" applyProtection="1">
      <protection locked="0"/>
    </xf>
    <xf numFmtId="4" fontId="10" fillId="5" borderId="6" xfId="0" applyNumberFormat="1" applyFont="1" applyFill="1" applyBorder="1" applyProtection="1">
      <protection locked="0"/>
    </xf>
    <xf numFmtId="4" fontId="8" fillId="5" borderId="6" xfId="0" applyNumberFormat="1" applyFont="1" applyFill="1" applyBorder="1" applyProtection="1">
      <protection locked="0"/>
    </xf>
    <xf numFmtId="4" fontId="20" fillId="5" borderId="6" xfId="0" applyNumberFormat="1" applyFont="1" applyFill="1" applyBorder="1" applyProtection="1">
      <protection locked="0"/>
    </xf>
    <xf numFmtId="4" fontId="10" fillId="8" borderId="16" xfId="0" applyNumberFormat="1" applyFont="1" applyFill="1" applyBorder="1" applyProtection="1">
      <protection locked="0"/>
    </xf>
    <xf numFmtId="4" fontId="10" fillId="5" borderId="0" xfId="0" applyNumberFormat="1" applyFont="1" applyFill="1" applyProtection="1">
      <protection locked="0"/>
    </xf>
    <xf numFmtId="4" fontId="10" fillId="20" borderId="0" xfId="0" applyNumberFormat="1" applyFont="1" applyFill="1" applyProtection="1">
      <protection locked="0"/>
    </xf>
    <xf numFmtId="4" fontId="10" fillId="9" borderId="0" xfId="0" applyNumberFormat="1" applyFont="1" applyFill="1" applyProtection="1">
      <protection locked="0"/>
    </xf>
    <xf numFmtId="4" fontId="10" fillId="8" borderId="8" xfId="0" applyNumberFormat="1" applyFont="1" applyFill="1" applyBorder="1" applyProtection="1">
      <protection locked="0"/>
    </xf>
    <xf numFmtId="4" fontId="10" fillId="8" borderId="17" xfId="0" applyNumberFormat="1" applyFont="1" applyFill="1" applyBorder="1" applyProtection="1">
      <protection locked="0"/>
    </xf>
    <xf numFmtId="4" fontId="10" fillId="8" borderId="0" xfId="0" applyNumberFormat="1" applyFont="1" applyFill="1" applyProtection="1">
      <protection locked="0"/>
    </xf>
    <xf numFmtId="4" fontId="10" fillId="8" borderId="3" xfId="0" applyNumberFormat="1" applyFont="1" applyFill="1" applyBorder="1" applyProtection="1">
      <protection locked="0"/>
    </xf>
    <xf numFmtId="4" fontId="10" fillId="5" borderId="4" xfId="0" applyNumberFormat="1" applyFont="1" applyFill="1" applyBorder="1" applyAlignment="1" applyProtection="1">
      <alignment horizontal="right"/>
      <protection locked="0"/>
    </xf>
    <xf numFmtId="4" fontId="10" fillId="9" borderId="3" xfId="0" applyNumberFormat="1" applyFont="1" applyFill="1" applyBorder="1" applyProtection="1">
      <protection locked="0"/>
    </xf>
    <xf numFmtId="4" fontId="10" fillId="10" borderId="0" xfId="0" applyNumberFormat="1" applyFont="1" applyFill="1" applyProtection="1">
      <protection locked="0"/>
    </xf>
    <xf numFmtId="4" fontId="10" fillId="11" borderId="0" xfId="0" applyNumberFormat="1" applyFont="1" applyFill="1" applyProtection="1">
      <protection locked="0"/>
    </xf>
    <xf numFmtId="4" fontId="10" fillId="11" borderId="20" xfId="0" applyNumberFormat="1" applyFont="1" applyFill="1" applyBorder="1" applyProtection="1">
      <protection locked="0"/>
    </xf>
    <xf numFmtId="4" fontId="10" fillId="11" borderId="3" xfId="0" applyNumberFormat="1" applyFont="1" applyFill="1" applyBorder="1" applyProtection="1">
      <protection locked="0"/>
    </xf>
    <xf numFmtId="4" fontId="10" fillId="10" borderId="3" xfId="0" applyNumberFormat="1" applyFont="1" applyFill="1" applyBorder="1" applyProtection="1">
      <protection locked="0"/>
    </xf>
    <xf numFmtId="4" fontId="10" fillId="19" borderId="0" xfId="0" applyNumberFormat="1" applyFont="1" applyFill="1" applyProtection="1">
      <protection locked="0"/>
    </xf>
    <xf numFmtId="4" fontId="10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4" fontId="8" fillId="2" borderId="6" xfId="0" applyNumberFormat="1" applyFont="1" applyFill="1" applyBorder="1" applyProtection="1">
      <protection locked="0"/>
    </xf>
    <xf numFmtId="4" fontId="8" fillId="2" borderId="8" xfId="0" applyNumberFormat="1" applyFont="1" applyFill="1" applyBorder="1" applyProtection="1">
      <protection locked="0"/>
    </xf>
    <xf numFmtId="4" fontId="10" fillId="8" borderId="22" xfId="0" applyNumberFormat="1" applyFont="1" applyFill="1" applyBorder="1" applyProtection="1">
      <protection locked="0"/>
    </xf>
    <xf numFmtId="4" fontId="10" fillId="0" borderId="3" xfId="0" applyNumberFormat="1" applyFont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4" fontId="10" fillId="0" borderId="16" xfId="0" applyNumberFormat="1" applyFont="1" applyBorder="1" applyProtection="1">
      <protection locked="0"/>
    </xf>
    <xf numFmtId="4" fontId="8" fillId="0" borderId="16" xfId="0" applyNumberFormat="1" applyFont="1" applyBorder="1" applyProtection="1">
      <protection locked="0"/>
    </xf>
    <xf numFmtId="4" fontId="10" fillId="5" borderId="16" xfId="0" applyNumberFormat="1" applyFont="1" applyFill="1" applyBorder="1" applyProtection="1">
      <protection locked="0"/>
    </xf>
    <xf numFmtId="4" fontId="10" fillId="0" borderId="1" xfId="0" applyNumberFormat="1" applyFont="1" applyBorder="1" applyProtection="1">
      <protection locked="0"/>
    </xf>
    <xf numFmtId="4" fontId="8" fillId="0" borderId="1" xfId="0" applyNumberFormat="1" applyFont="1" applyBorder="1" applyProtection="1">
      <protection locked="0"/>
    </xf>
    <xf numFmtId="4" fontId="8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4" fontId="10" fillId="0" borderId="6" xfId="0" applyNumberFormat="1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4" fontId="10" fillId="8" borderId="9" xfId="0" applyNumberFormat="1" applyFont="1" applyFill="1" applyBorder="1" applyProtection="1">
      <protection locked="0"/>
    </xf>
    <xf numFmtId="4" fontId="10" fillId="11" borderId="22" xfId="0" applyNumberFormat="1" applyFont="1" applyFill="1" applyBorder="1" applyProtection="1">
      <protection locked="0"/>
    </xf>
    <xf numFmtId="4" fontId="8" fillId="5" borderId="16" xfId="0" applyNumberFormat="1" applyFont="1" applyFill="1" applyBorder="1" applyProtection="1">
      <protection locked="0"/>
    </xf>
    <xf numFmtId="4" fontId="10" fillId="9" borderId="6" xfId="0" applyNumberFormat="1" applyFont="1" applyFill="1" applyBorder="1" applyAlignment="1" applyProtection="1">
      <alignment horizontal="right"/>
      <protection locked="0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6" fillId="0" borderId="3" xfId="0" applyNumberFormat="1" applyFont="1" applyBorder="1"/>
    <xf numFmtId="4" fontId="10" fillId="0" borderId="3" xfId="0" applyNumberFormat="1" applyFont="1" applyBorder="1" applyAlignment="1">
      <alignment vertical="center"/>
    </xf>
    <xf numFmtId="4" fontId="10" fillId="3" borderId="3" xfId="0" applyNumberFormat="1" applyFont="1" applyFill="1" applyBorder="1" applyAlignment="1">
      <alignment vertical="center"/>
    </xf>
    <xf numFmtId="4" fontId="10" fillId="0" borderId="3" xfId="0" applyNumberFormat="1" applyFont="1" applyBorder="1" applyAlignment="1">
      <alignment vertical="center" wrapText="1"/>
    </xf>
    <xf numFmtId="4" fontId="10" fillId="3" borderId="3" xfId="0" applyNumberFormat="1" applyFont="1" applyFill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/>
    <xf numFmtId="4" fontId="3" fillId="2" borderId="3" xfId="0" applyNumberFormat="1" applyFont="1" applyFill="1" applyBorder="1" applyAlignment="1">
      <alignment horizontal="right" wrapText="1"/>
    </xf>
    <xf numFmtId="4" fontId="6" fillId="18" borderId="3" xfId="0" applyNumberFormat="1" applyFont="1" applyFill="1" applyBorder="1" applyAlignment="1">
      <alignment horizontal="right"/>
    </xf>
    <xf numFmtId="4" fontId="6" fillId="15" borderId="3" xfId="0" applyNumberFormat="1" applyFont="1" applyFill="1" applyBorder="1" applyAlignment="1">
      <alignment horizontal="right"/>
    </xf>
    <xf numFmtId="4" fontId="6" fillId="17" borderId="3" xfId="0" applyNumberFormat="1" applyFont="1" applyFill="1" applyBorder="1" applyAlignment="1">
      <alignment horizontal="right"/>
    </xf>
    <xf numFmtId="4" fontId="6" fillId="16" borderId="3" xfId="0" applyNumberFormat="1" applyFont="1" applyFill="1" applyBorder="1" applyAlignment="1">
      <alignment horizontal="right"/>
    </xf>
    <xf numFmtId="4" fontId="34" fillId="0" borderId="3" xfId="0" applyNumberFormat="1" applyFont="1" applyBorder="1"/>
    <xf numFmtId="4" fontId="36" fillId="15" borderId="3" xfId="0" applyNumberFormat="1" applyFont="1" applyFill="1" applyBorder="1"/>
    <xf numFmtId="4" fontId="36" fillId="17" borderId="3" xfId="0" applyNumberFormat="1" applyFont="1" applyFill="1" applyBorder="1"/>
    <xf numFmtId="4" fontId="36" fillId="16" borderId="3" xfId="0" applyNumberFormat="1" applyFont="1" applyFill="1" applyBorder="1"/>
    <xf numFmtId="4" fontId="36" fillId="18" borderId="3" xfId="0" applyNumberFormat="1" applyFont="1" applyFill="1" applyBorder="1"/>
    <xf numFmtId="4" fontId="17" fillId="0" borderId="3" xfId="0" applyNumberFormat="1" applyFont="1" applyBorder="1"/>
    <xf numFmtId="4" fontId="17" fillId="0" borderId="0" xfId="0" applyNumberFormat="1" applyFont="1"/>
    <xf numFmtId="4" fontId="17" fillId="9" borderId="3" xfId="0" applyNumberFormat="1" applyFont="1" applyFill="1" applyBorder="1"/>
    <xf numFmtId="4" fontId="16" fillId="0" borderId="16" xfId="0" applyNumberFormat="1" applyFont="1" applyBorder="1"/>
    <xf numFmtId="4" fontId="17" fillId="6" borderId="3" xfId="0" applyNumberFormat="1" applyFont="1" applyFill="1" applyBorder="1"/>
    <xf numFmtId="4" fontId="17" fillId="9" borderId="0" xfId="0" applyNumberFormat="1" applyFont="1" applyFill="1"/>
    <xf numFmtId="9" fontId="6" fillId="0" borderId="3" xfId="1" applyFont="1" applyBorder="1" applyAlignment="1">
      <alignment horizontal="right"/>
    </xf>
    <xf numFmtId="9" fontId="6" fillId="2" borderId="3" xfId="1" applyFont="1" applyFill="1" applyBorder="1" applyAlignment="1">
      <alignment horizontal="right"/>
    </xf>
    <xf numFmtId="9" fontId="6" fillId="18" borderId="3" xfId="1" applyFont="1" applyFill="1" applyBorder="1" applyAlignment="1">
      <alignment horizontal="right"/>
    </xf>
    <xf numFmtId="9" fontId="3" fillId="0" borderId="0" xfId="1" applyFont="1" applyAlignment="1">
      <alignment vertical="center" wrapText="1"/>
    </xf>
    <xf numFmtId="9" fontId="6" fillId="4" borderId="3" xfId="1" applyFont="1" applyFill="1" applyBorder="1" applyAlignment="1">
      <alignment horizontal="center" vertical="center" wrapText="1"/>
    </xf>
    <xf numFmtId="9" fontId="6" fillId="15" borderId="3" xfId="1" applyFont="1" applyFill="1" applyBorder="1" applyAlignment="1">
      <alignment horizontal="right"/>
    </xf>
    <xf numFmtId="9" fontId="6" fillId="17" borderId="3" xfId="1" applyFont="1" applyFill="1" applyBorder="1" applyAlignment="1">
      <alignment horizontal="right"/>
    </xf>
    <xf numFmtId="9" fontId="6" fillId="16" borderId="3" xfId="1" applyFont="1" applyFill="1" applyBorder="1" applyAlignment="1">
      <alignment horizontal="right"/>
    </xf>
    <xf numFmtId="9" fontId="3" fillId="2" borderId="3" xfId="1" applyFont="1" applyFill="1" applyBorder="1" applyAlignment="1">
      <alignment horizontal="right"/>
    </xf>
    <xf numFmtId="9" fontId="34" fillId="0" borderId="3" xfId="1" applyFont="1" applyBorder="1"/>
    <xf numFmtId="9" fontId="36" fillId="15" borderId="3" xfId="1" applyFont="1" applyFill="1" applyBorder="1"/>
    <xf numFmtId="9" fontId="36" fillId="17" borderId="3" xfId="1" applyFont="1" applyFill="1" applyBorder="1"/>
    <xf numFmtId="9" fontId="36" fillId="18" borderId="3" xfId="1" applyFont="1" applyFill="1" applyBorder="1"/>
    <xf numFmtId="9" fontId="0" fillId="0" borderId="0" xfId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6" fillId="2" borderId="3" xfId="0" applyNumberFormat="1" applyFont="1" applyFill="1" applyBorder="1" applyAlignment="1">
      <alignment horizontal="right" wrapText="1"/>
    </xf>
    <xf numFmtId="4" fontId="10" fillId="2" borderId="3" xfId="0" applyNumberFormat="1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Protection="1">
      <protection locked="0"/>
    </xf>
    <xf numFmtId="4" fontId="8" fillId="2" borderId="3" xfId="0" quotePrefix="1" applyNumberFormat="1" applyFont="1" applyFill="1" applyBorder="1" applyAlignment="1">
      <alignment horizontal="lef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0" fontId="8" fillId="5" borderId="3" xfId="0" applyFont="1" applyFill="1" applyBorder="1" applyProtection="1">
      <protection locked="0"/>
    </xf>
    <xf numFmtId="0" fontId="10" fillId="5" borderId="3" xfId="0" applyFont="1" applyFill="1" applyBorder="1" applyProtection="1">
      <protection locked="0"/>
    </xf>
    <xf numFmtId="0" fontId="8" fillId="5" borderId="1" xfId="0" applyFont="1" applyFill="1" applyBorder="1" applyProtection="1">
      <protection locked="0"/>
    </xf>
    <xf numFmtId="9" fontId="0" fillId="0" borderId="3" xfId="1" applyFont="1" applyBorder="1" applyAlignment="1">
      <alignment horizontal="right"/>
    </xf>
    <xf numFmtId="0" fontId="10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10" fillId="2" borderId="3" xfId="0" quotePrefix="1" applyFont="1" applyFill="1" applyBorder="1" applyAlignment="1">
      <alignment horizontal="right" vertical="center"/>
    </xf>
    <xf numFmtId="0" fontId="8" fillId="2" borderId="3" xfId="0" quotePrefix="1" applyFont="1" applyFill="1" applyBorder="1" applyAlignment="1">
      <alignment horizontal="right" vertical="center"/>
    </xf>
    <xf numFmtId="0" fontId="8" fillId="5" borderId="3" xfId="0" applyFont="1" applyFill="1" applyBorder="1" applyAlignment="1" applyProtection="1">
      <alignment horizontal="right"/>
      <protection locked="0"/>
    </xf>
    <xf numFmtId="0" fontId="10" fillId="5" borderId="3" xfId="0" applyFont="1" applyFill="1" applyBorder="1" applyAlignment="1" applyProtection="1">
      <alignment horizontal="right"/>
      <protection locked="0"/>
    </xf>
    <xf numFmtId="0" fontId="8" fillId="5" borderId="6" xfId="0" applyFont="1" applyFill="1" applyBorder="1" applyAlignment="1" applyProtection="1">
      <alignment horizontal="right"/>
      <protection locked="0"/>
    </xf>
    <xf numFmtId="0" fontId="10" fillId="5" borderId="6" xfId="0" applyFont="1" applyFill="1" applyBorder="1" applyAlignment="1" applyProtection="1">
      <alignment horizontal="right"/>
      <protection locked="0"/>
    </xf>
    <xf numFmtId="0" fontId="10" fillId="2" borderId="3" xfId="0" applyFont="1" applyFill="1" applyBorder="1" applyAlignment="1">
      <alignment horizontal="right" vertical="center"/>
    </xf>
    <xf numFmtId="0" fontId="9" fillId="2" borderId="3" xfId="0" quotePrefix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10" fillId="0" borderId="3" xfId="0" applyFont="1" applyBorder="1"/>
    <xf numFmtId="4" fontId="6" fillId="2" borderId="3" xfId="0" applyNumberFormat="1" applyFont="1" applyFill="1" applyBorder="1"/>
    <xf numFmtId="0" fontId="10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/>
    <xf numFmtId="9" fontId="34" fillId="0" borderId="3" xfId="1" applyFont="1" applyBorder="1" applyAlignment="1">
      <alignment horizontal="right"/>
    </xf>
    <xf numFmtId="0" fontId="36" fillId="0" borderId="0" xfId="0" applyFont="1" applyAlignment="1">
      <alignment vertical="top" wrapText="1"/>
    </xf>
    <xf numFmtId="0" fontId="34" fillId="0" borderId="0" xfId="0" applyFont="1"/>
    <xf numFmtId="0" fontId="42" fillId="0" borderId="0" xfId="0" applyFont="1"/>
    <xf numFmtId="0" fontId="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42" fillId="0" borderId="0" xfId="0" applyFont="1" applyProtection="1">
      <protection locked="0"/>
    </xf>
    <xf numFmtId="49" fontId="42" fillId="0" borderId="0" xfId="0" applyNumberFormat="1" applyFont="1" applyAlignment="1" applyProtection="1">
      <alignment horizontal="right"/>
      <protection locked="0"/>
    </xf>
    <xf numFmtId="9" fontId="10" fillId="0" borderId="0" xfId="0" applyNumberFormat="1" applyFont="1" applyProtection="1">
      <protection locked="0"/>
    </xf>
    <xf numFmtId="9" fontId="16" fillId="0" borderId="0" xfId="1" applyFont="1" applyAlignment="1">
      <alignment horizontal="right"/>
    </xf>
    <xf numFmtId="9" fontId="16" fillId="0" borderId="0" xfId="1" applyFont="1" applyFill="1" applyAlignment="1">
      <alignment horizontal="right"/>
    </xf>
    <xf numFmtId="9" fontId="16" fillId="0" borderId="0" xfId="0" applyNumberFormat="1" applyFont="1" applyAlignment="1">
      <alignment horizontal="right"/>
    </xf>
    <xf numFmtId="0" fontId="43" fillId="0" borderId="0" xfId="5" applyAlignment="1" applyProtection="1"/>
    <xf numFmtId="3" fontId="8" fillId="0" borderId="0" xfId="0" applyNumberFormat="1" applyFont="1"/>
    <xf numFmtId="0" fontId="16" fillId="0" borderId="0" xfId="0" applyFont="1" applyAlignment="1">
      <alignment horizontal="center"/>
    </xf>
    <xf numFmtId="49" fontId="8" fillId="0" borderId="0" xfId="0" applyNumberFormat="1" applyFont="1" applyAlignment="1">
      <alignment horizontal="center" wrapText="1" shrinkToFit="1"/>
    </xf>
    <xf numFmtId="0" fontId="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6" fillId="3" borderId="3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34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44" fillId="0" borderId="0" xfId="0" applyFont="1"/>
    <xf numFmtId="0" fontId="10" fillId="0" borderId="0" xfId="0" applyFont="1" applyAlignment="1">
      <alignment vertical="top"/>
    </xf>
    <xf numFmtId="0" fontId="1" fillId="0" borderId="0" xfId="0" applyFont="1" applyAlignment="1">
      <alignment vertical="top"/>
    </xf>
    <xf numFmtId="10" fontId="6" fillId="0" borderId="3" xfId="1" applyNumberFormat="1" applyFont="1" applyBorder="1" applyAlignment="1">
      <alignment horizontal="right"/>
    </xf>
    <xf numFmtId="10" fontId="6" fillId="3" borderId="3" xfId="1" applyNumberFormat="1" applyFont="1" applyFill="1" applyBorder="1" applyAlignment="1">
      <alignment horizontal="right"/>
    </xf>
    <xf numFmtId="10" fontId="6" fillId="0" borderId="3" xfId="1" applyNumberFormat="1" applyFont="1" applyBorder="1" applyAlignment="1">
      <alignment horizontal="right" wrapText="1"/>
    </xf>
    <xf numFmtId="3" fontId="45" fillId="0" borderId="4" xfId="0" applyNumberFormat="1" applyFont="1" applyBorder="1" applyAlignment="1" applyProtection="1">
      <alignment horizontal="right"/>
      <protection locked="0"/>
    </xf>
    <xf numFmtId="9" fontId="36" fillId="0" borderId="3" xfId="1" applyFont="1" applyBorder="1" applyAlignment="1">
      <alignment horizontal="right"/>
    </xf>
    <xf numFmtId="9" fontId="1" fillId="0" borderId="3" xfId="1" applyFont="1" applyBorder="1" applyAlignment="1">
      <alignment horizontal="right"/>
    </xf>
    <xf numFmtId="4" fontId="46" fillId="0" borderId="3" xfId="0" applyNumberFormat="1" applyFont="1" applyBorder="1"/>
    <xf numFmtId="0" fontId="34" fillId="0" borderId="3" xfId="0" applyFont="1" applyBorder="1"/>
    <xf numFmtId="0" fontId="46" fillId="0" borderId="23" xfId="0" applyFont="1" applyBorder="1"/>
    <xf numFmtId="0" fontId="47" fillId="0" borderId="0" xfId="5" applyFont="1" applyAlignment="1" applyProtection="1"/>
    <xf numFmtId="0" fontId="6" fillId="21" borderId="4" xfId="0" applyFont="1" applyFill="1" applyBorder="1" applyAlignment="1">
      <alignment horizontal="left" vertical="center" wrapText="1"/>
    </xf>
    <xf numFmtId="4" fontId="6" fillId="21" borderId="3" xfId="0" applyNumberFormat="1" applyFont="1" applyFill="1" applyBorder="1" applyAlignment="1">
      <alignment horizontal="right"/>
    </xf>
    <xf numFmtId="9" fontId="3" fillId="21" borderId="3" xfId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3" fontId="10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3" fontId="8" fillId="6" borderId="3" xfId="0" applyNumberFormat="1" applyFont="1" applyFill="1" applyBorder="1" applyAlignment="1" applyProtection="1">
      <alignment horizontal="center"/>
      <protection locked="0"/>
    </xf>
    <xf numFmtId="1" fontId="8" fillId="6" borderId="3" xfId="0" applyNumberFormat="1" applyFont="1" applyFill="1" applyBorder="1" applyAlignment="1" applyProtection="1">
      <alignment horizontal="right"/>
      <protection locked="0"/>
    </xf>
    <xf numFmtId="3" fontId="8" fillId="6" borderId="3" xfId="0" applyNumberFormat="1" applyFont="1" applyFill="1" applyBorder="1" applyAlignment="1" applyProtection="1">
      <alignment horizontal="right"/>
      <protection locked="0"/>
    </xf>
    <xf numFmtId="3" fontId="8" fillId="7" borderId="0" xfId="0" applyNumberFormat="1" applyFont="1" applyFill="1" applyAlignment="1" applyProtection="1">
      <alignment horizontal="right"/>
      <protection locked="0"/>
    </xf>
    <xf numFmtId="3" fontId="8" fillId="19" borderId="0" xfId="0" applyNumberFormat="1" applyFont="1" applyFill="1" applyAlignment="1" applyProtection="1">
      <alignment horizontal="right"/>
      <protection locked="0"/>
    </xf>
    <xf numFmtId="3" fontId="8" fillId="20" borderId="0" xfId="0" applyNumberFormat="1" applyFont="1" applyFill="1" applyAlignment="1" applyProtection="1">
      <alignment horizontal="right"/>
      <protection locked="0"/>
    </xf>
    <xf numFmtId="3" fontId="49" fillId="8" borderId="0" xfId="0" applyNumberFormat="1" applyFont="1" applyFill="1" applyAlignment="1" applyProtection="1">
      <alignment horizontal="right"/>
      <protection locked="0"/>
    </xf>
    <xf numFmtId="3" fontId="10" fillId="9" borderId="0" xfId="0" applyNumberFormat="1" applyFont="1" applyFill="1" applyAlignment="1" applyProtection="1">
      <alignment horizontal="right"/>
      <protection locked="0"/>
    </xf>
    <xf numFmtId="3" fontId="49" fillId="9" borderId="0" xfId="0" applyNumberFormat="1" applyFont="1" applyFill="1" applyAlignment="1" applyProtection="1">
      <alignment horizontal="right"/>
      <protection locked="0"/>
    </xf>
    <xf numFmtId="3" fontId="8" fillId="9" borderId="0" xfId="0" applyNumberFormat="1" applyFont="1" applyFill="1" applyAlignment="1" applyProtection="1">
      <alignment horizontal="right"/>
      <protection locked="0"/>
    </xf>
    <xf numFmtId="3" fontId="10" fillId="5" borderId="3" xfId="0" applyNumberFormat="1" applyFont="1" applyFill="1" applyBorder="1" applyAlignment="1" applyProtection="1">
      <alignment horizontal="right"/>
      <protection locked="0"/>
    </xf>
    <xf numFmtId="3" fontId="8" fillId="5" borderId="4" xfId="0" applyNumberFormat="1" applyFont="1" applyFill="1" applyBorder="1" applyAlignment="1" applyProtection="1">
      <alignment horizontal="right"/>
      <protection locked="0"/>
    </xf>
    <xf numFmtId="3" fontId="10" fillId="5" borderId="4" xfId="0" applyNumberFormat="1" applyFont="1" applyFill="1" applyBorder="1" applyAlignment="1" applyProtection="1">
      <alignment horizontal="right"/>
      <protection locked="0"/>
    </xf>
    <xf numFmtId="3" fontId="8" fillId="5" borderId="3" xfId="0" applyNumberFormat="1" applyFont="1" applyFill="1" applyBorder="1" applyAlignment="1" applyProtection="1">
      <alignment horizontal="right"/>
      <protection locked="0"/>
    </xf>
    <xf numFmtId="3" fontId="8" fillId="5" borderId="7" xfId="0" applyNumberFormat="1" applyFont="1" applyFill="1" applyBorder="1" applyAlignment="1" applyProtection="1">
      <alignment horizontal="right"/>
      <protection locked="0"/>
    </xf>
    <xf numFmtId="3" fontId="8" fillId="5" borderId="11" xfId="0" applyNumberFormat="1" applyFont="1" applyFill="1" applyBorder="1" applyAlignment="1" applyProtection="1">
      <alignment horizontal="right"/>
      <protection locked="0"/>
    </xf>
    <xf numFmtId="3" fontId="8" fillId="5" borderId="6" xfId="0" applyNumberFormat="1" applyFont="1" applyFill="1" applyBorder="1" applyAlignment="1" applyProtection="1">
      <alignment horizontal="right"/>
      <protection locked="0"/>
    </xf>
    <xf numFmtId="3" fontId="8" fillId="5" borderId="12" xfId="0" applyNumberFormat="1" applyFont="1" applyFill="1" applyBorder="1" applyAlignment="1" applyProtection="1">
      <alignment horizontal="right"/>
      <protection locked="0"/>
    </xf>
    <xf numFmtId="3" fontId="10" fillId="5" borderId="12" xfId="0" applyNumberFormat="1" applyFont="1" applyFill="1" applyBorder="1" applyAlignment="1" applyProtection="1">
      <alignment horizontal="right"/>
      <protection locked="0"/>
    </xf>
    <xf numFmtId="3" fontId="8" fillId="5" borderId="15" xfId="0" applyNumberFormat="1" applyFont="1" applyFill="1" applyBorder="1" applyAlignment="1" applyProtection="1">
      <alignment horizontal="right"/>
      <protection locked="0"/>
    </xf>
    <xf numFmtId="3" fontId="10" fillId="8" borderId="16" xfId="0" applyNumberFormat="1" applyFont="1" applyFill="1" applyBorder="1" applyAlignment="1" applyProtection="1">
      <alignment horizontal="right"/>
      <protection locked="0"/>
    </xf>
    <xf numFmtId="3" fontId="10" fillId="5" borderId="0" xfId="0" applyNumberFormat="1" applyFont="1" applyFill="1" applyAlignment="1" applyProtection="1">
      <alignment horizontal="right"/>
      <protection locked="0"/>
    </xf>
    <xf numFmtId="3" fontId="8" fillId="8" borderId="11" xfId="0" applyNumberFormat="1" applyFont="1" applyFill="1" applyBorder="1" applyAlignment="1" applyProtection="1">
      <alignment horizontal="right"/>
      <protection locked="0"/>
    </xf>
    <xf numFmtId="3" fontId="10" fillId="8" borderId="19" xfId="0" applyNumberFormat="1" applyFont="1" applyFill="1" applyBorder="1" applyAlignment="1" applyProtection="1">
      <alignment horizontal="right"/>
      <protection locked="0"/>
    </xf>
    <xf numFmtId="3" fontId="8" fillId="8" borderId="0" xfId="0" applyNumberFormat="1" applyFont="1" applyFill="1" applyAlignment="1" applyProtection="1">
      <alignment horizontal="right"/>
      <protection locked="0"/>
    </xf>
    <xf numFmtId="3" fontId="10" fillId="8" borderId="0" xfId="0" applyNumberFormat="1" applyFont="1" applyFill="1" applyAlignment="1" applyProtection="1">
      <alignment horizontal="right"/>
      <protection locked="0"/>
    </xf>
    <xf numFmtId="3" fontId="10" fillId="8" borderId="4" xfId="0" applyNumberFormat="1" applyFont="1" applyFill="1" applyBorder="1" applyAlignment="1" applyProtection="1">
      <alignment horizontal="right"/>
      <protection locked="0"/>
    </xf>
    <xf numFmtId="3" fontId="8" fillId="8" borderId="4" xfId="0" applyNumberFormat="1" applyFont="1" applyFill="1" applyBorder="1" applyAlignment="1" applyProtection="1">
      <alignment horizontal="right"/>
      <protection locked="0"/>
    </xf>
    <xf numFmtId="3" fontId="10" fillId="8" borderId="3" xfId="0" applyNumberFormat="1" applyFont="1" applyFill="1" applyBorder="1" applyAlignment="1" applyProtection="1">
      <alignment horizontal="right"/>
      <protection locked="0"/>
    </xf>
    <xf numFmtId="3" fontId="8" fillId="5" borderId="0" xfId="0" applyNumberFormat="1" applyFont="1" applyFill="1" applyAlignment="1" applyProtection="1">
      <alignment horizontal="right"/>
      <protection locked="0"/>
    </xf>
    <xf numFmtId="3" fontId="10" fillId="8" borderId="8" xfId="0" applyNumberFormat="1" applyFont="1" applyFill="1" applyBorder="1" applyAlignment="1" applyProtection="1">
      <alignment horizontal="right"/>
      <protection locked="0"/>
    </xf>
    <xf numFmtId="3" fontId="10" fillId="9" borderId="4" xfId="0" applyNumberFormat="1" applyFont="1" applyFill="1" applyBorder="1" applyAlignment="1" applyProtection="1">
      <alignment horizontal="right"/>
      <protection locked="0"/>
    </xf>
    <xf numFmtId="3" fontId="10" fillId="10" borderId="0" xfId="0" applyNumberFormat="1" applyFont="1" applyFill="1" applyAlignment="1" applyProtection="1">
      <alignment horizontal="right"/>
      <protection locked="0"/>
    </xf>
    <xf numFmtId="3" fontId="8" fillId="11" borderId="0" xfId="0" applyNumberFormat="1" applyFont="1" applyFill="1" applyAlignment="1" applyProtection="1">
      <alignment horizontal="right"/>
      <protection locked="0"/>
    </xf>
    <xf numFmtId="3" fontId="8" fillId="11" borderId="20" xfId="0" applyNumberFormat="1" applyFont="1" applyFill="1" applyBorder="1" applyAlignment="1" applyProtection="1">
      <alignment horizontal="right"/>
      <protection locked="0"/>
    </xf>
    <xf numFmtId="3" fontId="10" fillId="11" borderId="4" xfId="0" applyNumberFormat="1" applyFont="1" applyFill="1" applyBorder="1" applyAlignment="1" applyProtection="1">
      <alignment horizontal="right"/>
      <protection locked="0"/>
    </xf>
    <xf numFmtId="3" fontId="10" fillId="10" borderId="4" xfId="0" applyNumberFormat="1" applyFont="1" applyFill="1" applyBorder="1" applyAlignment="1" applyProtection="1">
      <alignment horizontal="right"/>
      <protection locked="0"/>
    </xf>
    <xf numFmtId="3" fontId="10" fillId="19" borderId="0" xfId="0" applyNumberFormat="1" applyFont="1" applyFill="1" applyAlignment="1" applyProtection="1">
      <alignment horizontal="right"/>
      <protection locked="0"/>
    </xf>
    <xf numFmtId="3" fontId="49" fillId="5" borderId="4" xfId="0" applyNumberFormat="1" applyFont="1" applyFill="1" applyBorder="1" applyAlignment="1" applyProtection="1">
      <alignment horizontal="right"/>
      <protection locked="0"/>
    </xf>
    <xf numFmtId="3" fontId="49" fillId="5" borderId="3" xfId="0" applyNumberFormat="1" applyFont="1" applyFill="1" applyBorder="1" applyAlignment="1" applyProtection="1">
      <alignment horizontal="right"/>
      <protection locked="0"/>
    </xf>
    <xf numFmtId="3" fontId="8" fillId="5" borderId="8" xfId="0" applyNumberFormat="1" applyFont="1" applyFill="1" applyBorder="1" applyAlignment="1" applyProtection="1">
      <alignment horizontal="right"/>
      <protection locked="0"/>
    </xf>
    <xf numFmtId="3" fontId="10" fillId="8" borderId="22" xfId="0" applyNumberFormat="1" applyFont="1" applyFill="1" applyBorder="1" applyAlignment="1" applyProtection="1">
      <alignment horizontal="right"/>
      <protection locked="0"/>
    </xf>
    <xf numFmtId="3" fontId="10" fillId="0" borderId="3" xfId="0" applyNumberFormat="1" applyFont="1" applyBorder="1" applyAlignment="1" applyProtection="1">
      <alignment horizontal="right"/>
      <protection locked="0"/>
    </xf>
    <xf numFmtId="3" fontId="8" fillId="0" borderId="4" xfId="0" applyNumberFormat="1" applyFont="1" applyBorder="1" applyAlignment="1" applyProtection="1">
      <alignment horizontal="right"/>
      <protection locked="0"/>
    </xf>
    <xf numFmtId="3" fontId="10" fillId="0" borderId="4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8" fillId="0" borderId="10" xfId="0" applyNumberFormat="1" applyFont="1" applyBorder="1" applyAlignment="1" applyProtection="1">
      <alignment horizontal="right"/>
      <protection locked="0"/>
    </xf>
    <xf numFmtId="3" fontId="10" fillId="5" borderId="10" xfId="0" applyNumberFormat="1" applyFont="1" applyFill="1" applyBorder="1" applyAlignment="1" applyProtection="1">
      <alignment horizontal="right"/>
      <protection locked="0"/>
    </xf>
    <xf numFmtId="3" fontId="8" fillId="0" borderId="4" xfId="0" applyNumberFormat="1" applyFont="1" applyBorder="1" applyAlignment="1">
      <alignment horizontal="right"/>
    </xf>
    <xf numFmtId="3" fontId="8" fillId="0" borderId="16" xfId="0" applyNumberFormat="1" applyFont="1" applyBorder="1" applyAlignment="1" applyProtection="1">
      <alignment horizontal="right"/>
      <protection locked="0"/>
    </xf>
    <xf numFmtId="3" fontId="10" fillId="0" borderId="16" xfId="0" applyNumberFormat="1" applyFont="1" applyBorder="1" applyAlignment="1" applyProtection="1">
      <alignment horizontal="right"/>
      <protection locked="0"/>
    </xf>
    <xf numFmtId="3" fontId="10" fillId="0" borderId="1" xfId="0" applyNumberFormat="1" applyFont="1" applyBorder="1" applyAlignment="1" applyProtection="1">
      <alignment horizontal="right"/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2" xfId="0" applyNumberFormat="1" applyFont="1" applyBorder="1" applyAlignment="1" applyProtection="1">
      <alignment horizontal="right"/>
      <protection locked="0"/>
    </xf>
    <xf numFmtId="3" fontId="10" fillId="0" borderId="2" xfId="0" applyNumberFormat="1" applyFont="1" applyBorder="1" applyAlignment="1" applyProtection="1">
      <alignment horizontal="right"/>
      <protection locked="0"/>
    </xf>
    <xf numFmtId="3" fontId="8" fillId="0" borderId="23" xfId="0" applyNumberFormat="1" applyFont="1" applyBorder="1" applyAlignment="1" applyProtection="1">
      <alignment horizontal="right"/>
      <protection locked="0"/>
    </xf>
    <xf numFmtId="3" fontId="10" fillId="0" borderId="23" xfId="0" applyNumberFormat="1" applyFont="1" applyBorder="1" applyAlignment="1" applyProtection="1">
      <alignment horizontal="right"/>
      <protection locked="0"/>
    </xf>
    <xf numFmtId="3" fontId="10" fillId="0" borderId="12" xfId="0" applyNumberFormat="1" applyFont="1" applyBorder="1" applyAlignment="1" applyProtection="1">
      <alignment horizontal="right"/>
      <protection locked="0"/>
    </xf>
    <xf numFmtId="3" fontId="8" fillId="0" borderId="15" xfId="0" applyNumberFormat="1" applyFont="1" applyBorder="1" applyAlignment="1" applyProtection="1">
      <alignment horizontal="right"/>
      <protection locked="0"/>
    </xf>
    <xf numFmtId="3" fontId="10" fillId="8" borderId="9" xfId="0" applyNumberFormat="1" applyFont="1" applyFill="1" applyBorder="1" applyAlignment="1" applyProtection="1">
      <alignment horizontal="right"/>
      <protection locked="0"/>
    </xf>
    <xf numFmtId="3" fontId="10" fillId="11" borderId="22" xfId="0" applyNumberFormat="1" applyFont="1" applyFill="1" applyBorder="1" applyAlignment="1" applyProtection="1">
      <alignment horizontal="right"/>
      <protection locked="0"/>
    </xf>
    <xf numFmtId="3" fontId="10" fillId="0" borderId="6" xfId="0" applyNumberFormat="1" applyFont="1" applyBorder="1" applyAlignment="1" applyProtection="1">
      <alignment horizontal="right"/>
      <protection locked="0"/>
    </xf>
    <xf numFmtId="3" fontId="8" fillId="0" borderId="6" xfId="0" applyNumberFormat="1" applyFont="1" applyBorder="1" applyAlignment="1" applyProtection="1">
      <alignment horizontal="right"/>
      <protection locked="0"/>
    </xf>
    <xf numFmtId="3" fontId="8" fillId="0" borderId="8" xfId="0" applyNumberFormat="1" applyFont="1" applyBorder="1" applyAlignment="1" applyProtection="1">
      <alignment horizontal="right"/>
      <protection locked="0"/>
    </xf>
    <xf numFmtId="3" fontId="8" fillId="0" borderId="11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3" fontId="10" fillId="0" borderId="3" xfId="0" applyNumberFormat="1" applyFont="1" applyBorder="1" applyProtection="1">
      <protection locked="0"/>
    </xf>
    <xf numFmtId="3" fontId="8" fillId="0" borderId="7" xfId="0" applyNumberFormat="1" applyFont="1" applyBorder="1" applyAlignment="1" applyProtection="1">
      <alignment horizontal="right"/>
      <protection locked="0"/>
    </xf>
    <xf numFmtId="3" fontId="49" fillId="0" borderId="3" xfId="0" applyNumberFormat="1" applyFont="1" applyBorder="1" applyAlignment="1" applyProtection="1">
      <alignment horizontal="right"/>
      <protection locked="0"/>
    </xf>
    <xf numFmtId="3" fontId="8" fillId="0" borderId="12" xfId="0" applyNumberFormat="1" applyFont="1" applyBorder="1" applyAlignment="1" applyProtection="1">
      <alignment horizontal="right"/>
      <protection locked="0"/>
    </xf>
    <xf numFmtId="3" fontId="10" fillId="0" borderId="10" xfId="0" applyNumberFormat="1" applyFont="1" applyBorder="1" applyAlignment="1" applyProtection="1">
      <alignment horizontal="right"/>
      <protection locked="0"/>
    </xf>
    <xf numFmtId="3" fontId="10" fillId="8" borderId="22" xfId="0" applyNumberFormat="1" applyFont="1" applyFill="1" applyBorder="1" applyProtection="1">
      <protection locked="0"/>
    </xf>
    <xf numFmtId="3" fontId="10" fillId="12" borderId="4" xfId="0" applyNumberFormat="1" applyFont="1" applyFill="1" applyBorder="1" applyAlignment="1" applyProtection="1">
      <alignment horizontal="right"/>
      <protection locked="0"/>
    </xf>
    <xf numFmtId="3" fontId="10" fillId="7" borderId="4" xfId="0" applyNumberFormat="1" applyFont="1" applyFill="1" applyBorder="1" applyAlignment="1" applyProtection="1">
      <alignment horizontal="right"/>
      <protection locked="0"/>
    </xf>
    <xf numFmtId="3" fontId="8" fillId="13" borderId="3" xfId="0" applyNumberFormat="1" applyFont="1" applyFill="1" applyBorder="1" applyAlignment="1" applyProtection="1">
      <alignment horizontal="right"/>
      <protection locked="0"/>
    </xf>
    <xf numFmtId="3" fontId="8" fillId="8" borderId="3" xfId="0" applyNumberFormat="1" applyFont="1" applyFill="1" applyBorder="1" applyAlignment="1" applyProtection="1">
      <alignment horizontal="right"/>
      <protection locked="0"/>
    </xf>
    <xf numFmtId="3" fontId="12" fillId="0" borderId="0" xfId="0" applyNumberFormat="1" applyFont="1" applyAlignment="1">
      <alignment horizontal="right"/>
    </xf>
    <xf numFmtId="0" fontId="16" fillId="6" borderId="3" xfId="0" applyFont="1" applyFill="1" applyBorder="1" applyAlignment="1" applyProtection="1">
      <alignment horizontal="center"/>
      <protection locked="0"/>
    </xf>
    <xf numFmtId="0" fontId="16" fillId="6" borderId="3" xfId="0" applyFont="1" applyFill="1" applyBorder="1" applyAlignment="1" applyProtection="1">
      <alignment horizontal="right"/>
      <protection locked="0"/>
    </xf>
    <xf numFmtId="0" fontId="16" fillId="6" borderId="3" xfId="0" applyFont="1" applyFill="1" applyBorder="1" applyProtection="1">
      <protection locked="0"/>
    </xf>
    <xf numFmtId="16" fontId="16" fillId="6" borderId="3" xfId="0" applyNumberFormat="1" applyFont="1" applyFill="1" applyBorder="1" applyProtection="1">
      <protection locked="0"/>
    </xf>
    <xf numFmtId="4" fontId="17" fillId="5" borderId="3" xfId="0" applyNumberFormat="1" applyFont="1" applyFill="1" applyBorder="1" applyProtection="1">
      <protection locked="0"/>
    </xf>
    <xf numFmtId="4" fontId="16" fillId="5" borderId="3" xfId="0" applyNumberFormat="1" applyFont="1" applyFill="1" applyBorder="1" applyProtection="1">
      <protection locked="0"/>
    </xf>
    <xf numFmtId="4" fontId="16" fillId="5" borderId="7" xfId="0" applyNumberFormat="1" applyFont="1" applyFill="1" applyBorder="1" applyProtection="1">
      <protection locked="0"/>
    </xf>
    <xf numFmtId="4" fontId="16" fillId="5" borderId="8" xfId="0" applyNumberFormat="1" applyFont="1" applyFill="1" applyBorder="1" applyProtection="1">
      <protection locked="0"/>
    </xf>
    <xf numFmtId="4" fontId="16" fillId="5" borderId="6" xfId="0" applyNumberFormat="1" applyFont="1" applyFill="1" applyBorder="1" applyProtection="1">
      <protection locked="0"/>
    </xf>
    <xf numFmtId="4" fontId="19" fillId="5" borderId="6" xfId="0" applyNumberFormat="1" applyFont="1" applyFill="1" applyBorder="1" applyProtection="1">
      <protection locked="0"/>
    </xf>
    <xf numFmtId="4" fontId="17" fillId="5" borderId="6" xfId="0" applyNumberFormat="1" applyFont="1" applyFill="1" applyBorder="1" applyProtection="1">
      <protection locked="0"/>
    </xf>
    <xf numFmtId="4" fontId="17" fillId="8" borderId="16" xfId="0" applyNumberFormat="1" applyFont="1" applyFill="1" applyBorder="1" applyProtection="1">
      <protection locked="0"/>
    </xf>
    <xf numFmtId="4" fontId="17" fillId="5" borderId="0" xfId="0" applyNumberFormat="1" applyFont="1" applyFill="1" applyProtection="1">
      <protection locked="0"/>
    </xf>
    <xf numFmtId="4" fontId="16" fillId="20" borderId="0" xfId="0" applyNumberFormat="1" applyFont="1" applyFill="1" applyProtection="1">
      <protection locked="0"/>
    </xf>
    <xf numFmtId="4" fontId="16" fillId="9" borderId="5" xfId="0" applyNumberFormat="1" applyFont="1" applyFill="1" applyBorder="1" applyAlignment="1" applyProtection="1">
      <alignment horizontal="center"/>
      <protection locked="0"/>
    </xf>
    <xf numFmtId="4" fontId="17" fillId="9" borderId="0" xfId="0" applyNumberFormat="1" applyFont="1" applyFill="1" applyProtection="1">
      <protection locked="0"/>
    </xf>
    <xf numFmtId="4" fontId="16" fillId="8" borderId="8" xfId="0" applyNumberFormat="1" applyFont="1" applyFill="1" applyBorder="1" applyProtection="1">
      <protection locked="0"/>
    </xf>
    <xf numFmtId="4" fontId="17" fillId="8" borderId="17" xfId="0" applyNumberFormat="1" applyFont="1" applyFill="1" applyBorder="1" applyProtection="1">
      <protection locked="0"/>
    </xf>
    <xf numFmtId="4" fontId="16" fillId="8" borderId="0" xfId="0" applyNumberFormat="1" applyFont="1" applyFill="1" applyProtection="1">
      <protection locked="0"/>
    </xf>
    <xf numFmtId="4" fontId="17" fillId="8" borderId="0" xfId="0" applyNumberFormat="1" applyFont="1" applyFill="1" applyProtection="1">
      <protection locked="0"/>
    </xf>
    <xf numFmtId="4" fontId="17" fillId="8" borderId="3" xfId="0" applyNumberFormat="1" applyFont="1" applyFill="1" applyBorder="1" applyProtection="1">
      <protection locked="0"/>
    </xf>
    <xf numFmtId="4" fontId="16" fillId="8" borderId="3" xfId="0" applyNumberFormat="1" applyFont="1" applyFill="1" applyBorder="1" applyProtection="1">
      <protection locked="0"/>
    </xf>
    <xf numFmtId="4" fontId="16" fillId="5" borderId="0" xfId="0" applyNumberFormat="1" applyFont="1" applyFill="1" applyProtection="1">
      <protection locked="0"/>
    </xf>
    <xf numFmtId="4" fontId="17" fillId="8" borderId="8" xfId="0" applyNumberFormat="1" applyFont="1" applyFill="1" applyBorder="1" applyProtection="1">
      <protection locked="0"/>
    </xf>
    <xf numFmtId="4" fontId="17" fillId="9" borderId="3" xfId="0" applyNumberFormat="1" applyFont="1" applyFill="1" applyBorder="1" applyProtection="1">
      <protection locked="0"/>
    </xf>
    <xf numFmtId="4" fontId="16" fillId="10" borderId="0" xfId="0" applyNumberFormat="1" applyFont="1" applyFill="1" applyProtection="1">
      <protection locked="0"/>
    </xf>
    <xf numFmtId="4" fontId="16" fillId="11" borderId="0" xfId="0" applyNumberFormat="1" applyFont="1" applyFill="1" applyProtection="1">
      <protection locked="0"/>
    </xf>
    <xf numFmtId="4" fontId="16" fillId="11" borderId="20" xfId="0" applyNumberFormat="1" applyFont="1" applyFill="1" applyBorder="1" applyProtection="1">
      <protection locked="0"/>
    </xf>
    <xf numFmtId="4" fontId="17" fillId="11" borderId="3" xfId="0" applyNumberFormat="1" applyFont="1" applyFill="1" applyBorder="1" applyProtection="1">
      <protection locked="0"/>
    </xf>
    <xf numFmtId="4" fontId="17" fillId="10" borderId="3" xfId="0" applyNumberFormat="1" applyFont="1" applyFill="1" applyBorder="1" applyProtection="1">
      <protection locked="0"/>
    </xf>
    <xf numFmtId="4" fontId="16" fillId="19" borderId="0" xfId="0" applyNumberFormat="1" applyFont="1" applyFill="1" applyProtection="1">
      <protection locked="0"/>
    </xf>
    <xf numFmtId="4" fontId="16" fillId="0" borderId="0" xfId="0" applyNumberFormat="1" applyFont="1" applyProtection="1">
      <protection locked="0"/>
    </xf>
    <xf numFmtId="4" fontId="16" fillId="9" borderId="0" xfId="0" applyNumberFormat="1" applyFont="1" applyFill="1" applyProtection="1">
      <protection locked="0"/>
    </xf>
    <xf numFmtId="4" fontId="16" fillId="2" borderId="6" xfId="0" applyNumberFormat="1" applyFont="1" applyFill="1" applyBorder="1" applyProtection="1">
      <protection locked="0"/>
    </xf>
    <xf numFmtId="4" fontId="16" fillId="2" borderId="8" xfId="0" applyNumberFormat="1" applyFont="1" applyFill="1" applyBorder="1" applyProtection="1">
      <protection locked="0"/>
    </xf>
    <xf numFmtId="4" fontId="17" fillId="8" borderId="22" xfId="0" applyNumberFormat="1" applyFont="1" applyFill="1" applyBorder="1" applyProtection="1">
      <protection locked="0"/>
    </xf>
    <xf numFmtId="4" fontId="17" fillId="0" borderId="3" xfId="0" applyNumberFormat="1" applyFont="1" applyBorder="1" applyProtection="1">
      <protection locked="0"/>
    </xf>
    <xf numFmtId="4" fontId="16" fillId="0" borderId="3" xfId="0" applyNumberFormat="1" applyFont="1" applyBorder="1" applyProtection="1">
      <protection locked="0"/>
    </xf>
    <xf numFmtId="4" fontId="17" fillId="0" borderId="0" xfId="0" applyNumberFormat="1" applyFont="1" applyProtection="1">
      <protection locked="0"/>
    </xf>
    <xf numFmtId="4" fontId="16" fillId="0" borderId="16" xfId="0" applyNumberFormat="1" applyFont="1" applyBorder="1" applyProtection="1">
      <protection locked="0"/>
    </xf>
    <xf numFmtId="4" fontId="17" fillId="5" borderId="16" xfId="0" applyNumberFormat="1" applyFont="1" applyFill="1" applyBorder="1" applyProtection="1">
      <protection locked="0"/>
    </xf>
    <xf numFmtId="4" fontId="17" fillId="0" borderId="16" xfId="0" applyNumberFormat="1" applyFont="1" applyBorder="1" applyProtection="1">
      <protection locked="0"/>
    </xf>
    <xf numFmtId="4" fontId="17" fillId="0" borderId="1" xfId="0" applyNumberFormat="1" applyFont="1" applyBorder="1" applyProtection="1">
      <protection locked="0"/>
    </xf>
    <xf numFmtId="4" fontId="16" fillId="0" borderId="1" xfId="0" applyNumberFormat="1" applyFont="1" applyBorder="1" applyProtection="1">
      <protection locked="0"/>
    </xf>
    <xf numFmtId="4" fontId="16" fillId="0" borderId="13" xfId="0" applyNumberFormat="1" applyFont="1" applyBorder="1" applyProtection="1">
      <protection locked="0"/>
    </xf>
    <xf numFmtId="4" fontId="17" fillId="0" borderId="6" xfId="0" applyNumberFormat="1" applyFont="1" applyBorder="1" applyProtection="1">
      <protection locked="0"/>
    </xf>
    <xf numFmtId="4" fontId="16" fillId="0" borderId="7" xfId="0" applyNumberFormat="1" applyFont="1" applyBorder="1" applyProtection="1">
      <protection locked="0"/>
    </xf>
    <xf numFmtId="4" fontId="17" fillId="8" borderId="9" xfId="0" applyNumberFormat="1" applyFont="1" applyFill="1" applyBorder="1" applyProtection="1">
      <protection locked="0"/>
    </xf>
    <xf numFmtId="4" fontId="17" fillId="11" borderId="22" xfId="0" applyNumberFormat="1" applyFont="1" applyFill="1" applyBorder="1" applyProtection="1">
      <protection locked="0"/>
    </xf>
    <xf numFmtId="4" fontId="16" fillId="5" borderId="16" xfId="0" applyNumberFormat="1" applyFont="1" applyFill="1" applyBorder="1" applyProtection="1">
      <protection locked="0"/>
    </xf>
    <xf numFmtId="4" fontId="16" fillId="9" borderId="3" xfId="0" applyNumberFormat="1" applyFont="1" applyFill="1" applyBorder="1" applyProtection="1">
      <protection locked="0"/>
    </xf>
    <xf numFmtId="4" fontId="16" fillId="9" borderId="6" xfId="1" applyNumberFormat="1" applyFont="1" applyFill="1" applyBorder="1" applyAlignment="1" applyProtection="1">
      <alignment horizontal="right"/>
      <protection locked="0"/>
    </xf>
    <xf numFmtId="0" fontId="45" fillId="5" borderId="3" xfId="0" applyFont="1" applyFill="1" applyBorder="1" applyProtection="1">
      <protection locked="0"/>
    </xf>
    <xf numFmtId="3" fontId="45" fillId="5" borderId="3" xfId="0" applyNumberFormat="1" applyFont="1" applyFill="1" applyBorder="1" applyAlignment="1" applyProtection="1">
      <alignment horizontal="right"/>
      <protection locked="0"/>
    </xf>
    <xf numFmtId="3" fontId="50" fillId="5" borderId="3" xfId="0" applyNumberFormat="1" applyFont="1" applyFill="1" applyBorder="1" applyAlignment="1" applyProtection="1">
      <alignment horizontal="right"/>
      <protection locked="0"/>
    </xf>
    <xf numFmtId="4" fontId="50" fillId="5" borderId="3" xfId="0" applyNumberFormat="1" applyFont="1" applyFill="1" applyBorder="1" applyProtection="1">
      <protection locked="0"/>
    </xf>
    <xf numFmtId="4" fontId="45" fillId="5" borderId="3" xfId="0" applyNumberFormat="1" applyFont="1" applyFill="1" applyBorder="1" applyProtection="1">
      <protection locked="0"/>
    </xf>
    <xf numFmtId="0" fontId="45" fillId="5" borderId="0" xfId="0" applyFont="1" applyFill="1" applyProtection="1">
      <protection locked="0"/>
    </xf>
    <xf numFmtId="4" fontId="16" fillId="0" borderId="6" xfId="0" applyNumberFormat="1" applyFont="1" applyBorder="1" applyProtection="1">
      <protection locked="0"/>
    </xf>
    <xf numFmtId="0" fontId="51" fillId="0" borderId="3" xfId="0" applyFont="1" applyBorder="1" applyProtection="1">
      <protection locked="0"/>
    </xf>
    <xf numFmtId="0" fontId="45" fillId="0" borderId="3" xfId="0" applyFont="1" applyBorder="1" applyProtection="1">
      <protection locked="0"/>
    </xf>
    <xf numFmtId="3" fontId="17" fillId="5" borderId="6" xfId="0" applyNumberFormat="1" applyFont="1" applyFill="1" applyBorder="1" applyAlignment="1" applyProtection="1">
      <alignment horizontal="right"/>
      <protection locked="0"/>
    </xf>
    <xf numFmtId="3" fontId="10" fillId="5" borderId="6" xfId="0" applyNumberFormat="1" applyFont="1" applyFill="1" applyBorder="1" applyAlignment="1" applyProtection="1">
      <alignment horizontal="right"/>
      <protection locked="0"/>
    </xf>
    <xf numFmtId="3" fontId="10" fillId="0" borderId="0" xfId="0" applyNumberFormat="1" applyFont="1" applyAlignment="1">
      <alignment horizontal="center"/>
    </xf>
    <xf numFmtId="3" fontId="16" fillId="0" borderId="16" xfId="0" applyNumberFormat="1" applyFont="1" applyBorder="1"/>
    <xf numFmtId="3" fontId="16" fillId="6" borderId="1" xfId="0" applyNumberFormat="1" applyFont="1" applyFill="1" applyBorder="1"/>
    <xf numFmtId="3" fontId="10" fillId="2" borderId="3" xfId="0" applyNumberFormat="1" applyFont="1" applyFill="1" applyBorder="1" applyAlignment="1">
      <alignment vertical="center" wrapText="1"/>
    </xf>
    <xf numFmtId="3" fontId="34" fillId="0" borderId="3" xfId="0" applyNumberFormat="1" applyFont="1" applyBorder="1"/>
    <xf numFmtId="3" fontId="36" fillId="0" borderId="3" xfId="0" applyNumberFormat="1" applyFont="1" applyBorder="1"/>
    <xf numFmtId="3" fontId="6" fillId="2" borderId="3" xfId="0" applyNumberFormat="1" applyFont="1" applyFill="1" applyBorder="1"/>
    <xf numFmtId="3" fontId="3" fillId="2" borderId="3" xfId="0" applyNumberFormat="1" applyFont="1" applyFill="1" applyBorder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10" fillId="3" borderId="3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3" xfId="0" applyNumberFormat="1" applyFont="1" applyBorder="1"/>
    <xf numFmtId="3" fontId="6" fillId="3" borderId="3" xfId="0" applyNumberFormat="1" applyFont="1" applyFill="1" applyBorder="1" applyAlignment="1">
      <alignment vertical="center" wrapText="1"/>
    </xf>
    <xf numFmtId="3" fontId="10" fillId="0" borderId="3" xfId="0" applyNumberFormat="1" applyFont="1" applyBorder="1" applyAlignment="1">
      <alignment vertical="center"/>
    </xf>
    <xf numFmtId="43" fontId="1" fillId="0" borderId="0" xfId="4" applyFont="1"/>
    <xf numFmtId="0" fontId="23" fillId="0" borderId="3" xfId="0" quotePrefix="1" applyFont="1" applyBorder="1" applyAlignment="1">
      <alignment horizontal="center" wrapText="1"/>
    </xf>
    <xf numFmtId="0" fontId="23" fillId="0" borderId="1" xfId="0" quotePrefix="1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23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48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16" borderId="1" xfId="0" applyFont="1" applyFill="1" applyBorder="1" applyAlignment="1">
      <alignment horizontal="left" vertical="center" wrapText="1"/>
    </xf>
    <xf numFmtId="0" fontId="6" fillId="16" borderId="2" xfId="0" applyFont="1" applyFill="1" applyBorder="1" applyAlignment="1">
      <alignment horizontal="left" vertical="center" wrapText="1"/>
    </xf>
    <xf numFmtId="0" fontId="6" fillId="16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17" borderId="1" xfId="0" applyFont="1" applyFill="1" applyBorder="1" applyAlignment="1">
      <alignment horizontal="left" vertical="center" wrapText="1"/>
    </xf>
    <xf numFmtId="0" fontId="6" fillId="17" borderId="2" xfId="0" applyFont="1" applyFill="1" applyBorder="1" applyAlignment="1">
      <alignment horizontal="left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18" borderId="1" xfId="0" applyFont="1" applyFill="1" applyBorder="1" applyAlignment="1">
      <alignment horizontal="left" vertical="center" wrapText="1"/>
    </xf>
    <xf numFmtId="0" fontId="6" fillId="18" borderId="2" xfId="0" applyFont="1" applyFill="1" applyBorder="1" applyAlignment="1">
      <alignment horizontal="left" vertical="center" wrapText="1"/>
    </xf>
    <xf numFmtId="0" fontId="6" fillId="18" borderId="4" xfId="0" applyFont="1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left" vertical="center" wrapText="1"/>
    </xf>
    <xf numFmtId="0" fontId="6" fillId="15" borderId="2" xfId="0" applyFont="1" applyFill="1" applyBorder="1" applyAlignment="1">
      <alignment horizontal="left" vertical="center" wrapText="1"/>
    </xf>
    <xf numFmtId="0" fontId="6" fillId="15" borderId="4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0" fontId="6" fillId="21" borderId="1" xfId="0" applyFont="1" applyFill="1" applyBorder="1" applyAlignment="1">
      <alignment horizontal="left" vertical="center" wrapText="1"/>
    </xf>
    <xf numFmtId="0" fontId="6" fillId="21" borderId="2" xfId="0" applyFont="1" applyFill="1" applyBorder="1" applyAlignment="1">
      <alignment horizontal="left" vertical="center" wrapText="1"/>
    </xf>
    <xf numFmtId="0" fontId="6" fillId="21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7" fillId="5" borderId="1" xfId="0" applyFont="1" applyFill="1" applyBorder="1" applyAlignment="1" applyProtection="1">
      <alignment horizontal="left"/>
      <protection locked="0"/>
    </xf>
    <xf numFmtId="0" fontId="17" fillId="5" borderId="4" xfId="0" applyFont="1" applyFill="1" applyBorder="1" applyAlignment="1" applyProtection="1">
      <alignment horizontal="left"/>
      <protection locked="0"/>
    </xf>
    <xf numFmtId="0" fontId="16" fillId="5" borderId="1" xfId="0" applyFont="1" applyFill="1" applyBorder="1" applyAlignment="1" applyProtection="1">
      <alignment horizontal="left"/>
      <protection locked="0"/>
    </xf>
    <xf numFmtId="0" fontId="16" fillId="5" borderId="4" xfId="0" applyFont="1" applyFill="1" applyBorder="1" applyAlignment="1" applyProtection="1">
      <alignment horizontal="left"/>
      <protection locked="0"/>
    </xf>
    <xf numFmtId="0" fontId="17" fillId="8" borderId="14" xfId="0" applyFont="1" applyFill="1" applyBorder="1" applyAlignment="1" applyProtection="1">
      <alignment horizontal="left"/>
      <protection locked="0"/>
    </xf>
    <xf numFmtId="0" fontId="16" fillId="8" borderId="15" xfId="0" applyFont="1" applyFill="1" applyBorder="1" applyAlignment="1" applyProtection="1">
      <alignment horizontal="left"/>
      <protection locked="0"/>
    </xf>
    <xf numFmtId="0" fontId="16" fillId="9" borderId="5" xfId="0" applyFont="1" applyFill="1" applyBorder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left"/>
      <protection locked="0"/>
    </xf>
    <xf numFmtId="0" fontId="16" fillId="5" borderId="9" xfId="0" applyFont="1" applyFill="1" applyBorder="1" applyAlignment="1" applyProtection="1">
      <alignment horizontal="left"/>
      <protection locked="0"/>
    </xf>
    <xf numFmtId="0" fontId="16" fillId="5" borderId="10" xfId="0" applyFont="1" applyFill="1" applyBorder="1" applyAlignment="1" applyProtection="1">
      <alignment horizontal="left"/>
      <protection locked="0"/>
    </xf>
    <xf numFmtId="0" fontId="16" fillId="20" borderId="0" xfId="0" applyFont="1" applyFill="1" applyAlignment="1" applyProtection="1">
      <alignment horizontal="left"/>
      <protection locked="0"/>
    </xf>
    <xf numFmtId="0" fontId="17" fillId="5" borderId="3" xfId="0" applyFont="1" applyFill="1" applyBorder="1" applyAlignment="1" applyProtection="1">
      <alignment horizontal="left"/>
      <protection locked="0"/>
    </xf>
    <xf numFmtId="0" fontId="16" fillId="5" borderId="3" xfId="0" applyFont="1" applyFill="1" applyBorder="1" applyAlignment="1" applyProtection="1">
      <alignment horizontal="left"/>
      <protection locked="0"/>
    </xf>
    <xf numFmtId="0" fontId="17" fillId="8" borderId="18" xfId="0" applyFont="1" applyFill="1" applyBorder="1" applyAlignment="1" applyProtection="1">
      <alignment horizontal="left"/>
      <protection locked="0"/>
    </xf>
    <xf numFmtId="0" fontId="17" fillId="8" borderId="19" xfId="0" applyFont="1" applyFill="1" applyBorder="1" applyAlignment="1" applyProtection="1">
      <alignment horizontal="left"/>
      <protection locked="0"/>
    </xf>
    <xf numFmtId="0" fontId="16" fillId="8" borderId="0" xfId="0" applyFont="1" applyFill="1" applyAlignment="1" applyProtection="1">
      <alignment horizontal="left"/>
      <protection locked="0"/>
    </xf>
    <xf numFmtId="0" fontId="17" fillId="9" borderId="0" xfId="0" applyFont="1" applyFill="1" applyAlignment="1" applyProtection="1">
      <alignment horizontal="left"/>
      <protection locked="0"/>
    </xf>
    <xf numFmtId="0" fontId="16" fillId="8" borderId="1" xfId="0" applyFont="1" applyFill="1" applyBorder="1" applyAlignment="1" applyProtection="1">
      <alignment horizontal="left"/>
      <protection locked="0"/>
    </xf>
    <xf numFmtId="0" fontId="16" fillId="8" borderId="4" xfId="0" applyFont="1" applyFill="1" applyBorder="1" applyAlignment="1" applyProtection="1">
      <alignment horizontal="left"/>
      <protection locked="0"/>
    </xf>
    <xf numFmtId="3" fontId="17" fillId="8" borderId="3" xfId="0" applyNumberFormat="1" applyFont="1" applyFill="1" applyBorder="1" applyAlignment="1" applyProtection="1">
      <alignment horizontal="left"/>
      <protection locked="0"/>
    </xf>
    <xf numFmtId="0" fontId="16" fillId="5" borderId="1" xfId="0" applyFont="1" applyFill="1" applyBorder="1" applyAlignment="1" applyProtection="1">
      <alignment horizontal="left" wrapText="1"/>
      <protection locked="0"/>
    </xf>
    <xf numFmtId="0" fontId="16" fillId="8" borderId="5" xfId="0" applyFont="1" applyFill="1" applyBorder="1" applyAlignment="1" applyProtection="1">
      <alignment horizontal="left"/>
      <protection locked="0"/>
    </xf>
    <xf numFmtId="0" fontId="17" fillId="8" borderId="1" xfId="0" applyFont="1" applyFill="1" applyBorder="1" applyAlignment="1" applyProtection="1">
      <alignment horizontal="left"/>
      <protection locked="0"/>
    </xf>
    <xf numFmtId="0" fontId="17" fillId="8" borderId="4" xfId="0" applyFont="1" applyFill="1" applyBorder="1" applyAlignment="1" applyProtection="1">
      <alignment horizontal="left"/>
      <protection locked="0"/>
    </xf>
    <xf numFmtId="0" fontId="17" fillId="11" borderId="1" xfId="0" applyFont="1" applyFill="1" applyBorder="1" applyAlignment="1" applyProtection="1">
      <alignment horizontal="left"/>
      <protection locked="0"/>
    </xf>
    <xf numFmtId="0" fontId="17" fillId="11" borderId="4" xfId="0" applyFont="1" applyFill="1" applyBorder="1" applyAlignment="1" applyProtection="1">
      <alignment horizontal="left"/>
      <protection locked="0"/>
    </xf>
    <xf numFmtId="0" fontId="17" fillId="10" borderId="1" xfId="0" applyFont="1" applyFill="1" applyBorder="1" applyAlignment="1" applyProtection="1">
      <alignment horizontal="left"/>
      <protection locked="0"/>
    </xf>
    <xf numFmtId="0" fontId="17" fillId="10" borderId="4" xfId="0" applyFont="1" applyFill="1" applyBorder="1" applyAlignment="1" applyProtection="1">
      <alignment horizontal="left"/>
      <protection locked="0"/>
    </xf>
    <xf numFmtId="0" fontId="17" fillId="9" borderId="1" xfId="0" applyFont="1" applyFill="1" applyBorder="1" applyAlignment="1" applyProtection="1">
      <alignment horizontal="left"/>
      <protection locked="0"/>
    </xf>
    <xf numFmtId="0" fontId="17" fillId="9" borderId="4" xfId="0" applyFont="1" applyFill="1" applyBorder="1" applyAlignment="1" applyProtection="1">
      <alignment horizontal="left"/>
      <protection locked="0"/>
    </xf>
    <xf numFmtId="0" fontId="17" fillId="10" borderId="0" xfId="0" applyFont="1" applyFill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8" borderId="0" xfId="0" applyFont="1" applyFill="1" applyAlignment="1" applyProtection="1">
      <alignment horizontal="left"/>
      <protection locked="0"/>
    </xf>
    <xf numFmtId="0" fontId="16" fillId="9" borderId="0" xfId="0" applyFont="1" applyFill="1" applyAlignment="1" applyProtection="1">
      <alignment horizontal="center"/>
      <protection locked="0"/>
    </xf>
    <xf numFmtId="0" fontId="16" fillId="9" borderId="0" xfId="0" applyFont="1" applyFill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 wrapText="1"/>
      <protection locked="0"/>
    </xf>
    <xf numFmtId="0" fontId="16" fillId="0" borderId="4" xfId="0" applyFont="1" applyBorder="1" applyAlignment="1" applyProtection="1">
      <alignment horizontal="left" wrapText="1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12" borderId="1" xfId="0" applyFont="1" applyFill="1" applyBorder="1" applyAlignment="1" applyProtection="1">
      <alignment horizontal="left"/>
      <protection locked="0"/>
    </xf>
    <xf numFmtId="0" fontId="17" fillId="12" borderId="4" xfId="0" applyFont="1" applyFill="1" applyBorder="1" applyAlignment="1" applyProtection="1">
      <alignment horizontal="left"/>
      <protection locked="0"/>
    </xf>
    <xf numFmtId="0" fontId="17" fillId="7" borderId="1" xfId="0" applyFont="1" applyFill="1" applyBorder="1" applyAlignment="1" applyProtection="1">
      <alignment horizontal="left"/>
      <protection locked="0"/>
    </xf>
    <xf numFmtId="0" fontId="17" fillId="7" borderId="4" xfId="0" applyFont="1" applyFill="1" applyBorder="1" applyAlignment="1" applyProtection="1">
      <alignment horizontal="left"/>
      <protection locked="0"/>
    </xf>
    <xf numFmtId="0" fontId="26" fillId="14" borderId="0" xfId="0" applyFont="1" applyFill="1" applyAlignment="1" applyProtection="1">
      <alignment horizontal="left" wrapText="1"/>
      <protection locked="0"/>
    </xf>
    <xf numFmtId="0" fontId="26" fillId="14" borderId="11" xfId="0" applyFont="1" applyFill="1" applyBorder="1" applyAlignment="1" applyProtection="1">
      <alignment horizontal="left" wrapText="1"/>
      <protection locked="0"/>
    </xf>
    <xf numFmtId="0" fontId="26" fillId="14" borderId="0" xfId="0" applyFont="1" applyFill="1" applyAlignment="1" applyProtection="1">
      <alignment horizontal="left"/>
      <protection locked="0"/>
    </xf>
    <xf numFmtId="0" fontId="26" fillId="14" borderId="11" xfId="0" applyFont="1" applyFill="1" applyBorder="1" applyAlignment="1" applyProtection="1">
      <alignment horizontal="left"/>
      <protection locked="0"/>
    </xf>
  </cellXfs>
  <cellStyles count="7">
    <cellStyle name="Hiperveza" xfId="5" builtinId="8"/>
    <cellStyle name="Normalno" xfId="0" builtinId="0"/>
    <cellStyle name="Obično_List4" xfId="3" xr:uid="{00000000-0005-0000-0000-000002000000}"/>
    <cellStyle name="Obično_List5" xfId="2" xr:uid="{00000000-0005-0000-0000-000003000000}"/>
    <cellStyle name="Postotak" xfId="1" builtinId="5"/>
    <cellStyle name="Zarez" xfId="4" builtinId="3"/>
    <cellStyle name="Zarez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jelic.KNIN\Downloads\Proracun-2022.-Ervenik_konac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dio"/>
      <sheetName val="Posebni dio"/>
    </sheetNames>
    <sheetDataSet>
      <sheetData sheetId="0" refreshError="1"/>
      <sheetData sheetId="1" refreshError="1">
        <row r="21">
          <cell r="N21">
            <v>10015</v>
          </cell>
        </row>
        <row r="23">
          <cell r="N23">
            <v>212052</v>
          </cell>
        </row>
        <row r="34">
          <cell r="N34">
            <v>0</v>
          </cell>
        </row>
        <row r="42">
          <cell r="N42">
            <v>0</v>
          </cell>
        </row>
        <row r="44">
          <cell r="N44">
            <v>0</v>
          </cell>
        </row>
        <row r="46">
          <cell r="N46">
            <v>0</v>
          </cell>
        </row>
        <row r="53">
          <cell r="N53">
            <v>5000</v>
          </cell>
        </row>
        <row r="63">
          <cell r="N63">
            <v>0</v>
          </cell>
        </row>
        <row r="66">
          <cell r="N66">
            <v>0</v>
          </cell>
        </row>
        <row r="68">
          <cell r="N68">
            <v>939</v>
          </cell>
        </row>
        <row r="75">
          <cell r="N75">
            <v>0</v>
          </cell>
        </row>
        <row r="77">
          <cell r="N77">
            <v>0</v>
          </cell>
        </row>
        <row r="87">
          <cell r="N87">
            <v>0</v>
          </cell>
        </row>
        <row r="89">
          <cell r="N89">
            <v>0</v>
          </cell>
        </row>
        <row r="92">
          <cell r="N92">
            <v>100000</v>
          </cell>
        </row>
        <row r="104">
          <cell r="N104">
            <v>0</v>
          </cell>
        </row>
        <row r="107">
          <cell r="N107">
            <v>0</v>
          </cell>
        </row>
        <row r="109">
          <cell r="N109">
            <v>0</v>
          </cell>
        </row>
        <row r="113">
          <cell r="N113">
            <v>0</v>
          </cell>
        </row>
        <row r="115">
          <cell r="N115">
            <v>0</v>
          </cell>
        </row>
        <row r="119">
          <cell r="N119">
            <v>0</v>
          </cell>
        </row>
        <row r="132">
          <cell r="N132">
            <v>571857</v>
          </cell>
        </row>
        <row r="136">
          <cell r="N136">
            <v>22569</v>
          </cell>
        </row>
        <row r="143">
          <cell r="N143">
            <v>101241</v>
          </cell>
        </row>
        <row r="148">
          <cell r="N148">
            <v>122542</v>
          </cell>
        </row>
        <row r="153">
          <cell r="N153">
            <v>107858</v>
          </cell>
        </row>
        <row r="158">
          <cell r="N158">
            <v>283298</v>
          </cell>
        </row>
        <row r="180">
          <cell r="N180">
            <v>7238</v>
          </cell>
        </row>
        <row r="183">
          <cell r="N183">
            <v>87635</v>
          </cell>
        </row>
        <row r="191">
          <cell r="N191">
            <v>11133</v>
          </cell>
        </row>
        <row r="196">
          <cell r="N196">
            <v>500</v>
          </cell>
        </row>
        <row r="214">
          <cell r="N214">
            <v>16429</v>
          </cell>
        </row>
        <row r="221">
          <cell r="N221">
            <v>0</v>
          </cell>
        </row>
        <row r="229">
          <cell r="N229">
            <v>0</v>
          </cell>
        </row>
        <row r="231">
          <cell r="N231">
            <v>0</v>
          </cell>
        </row>
        <row r="235">
          <cell r="N235">
            <v>0</v>
          </cell>
        </row>
        <row r="244">
          <cell r="N244">
            <v>0</v>
          </cell>
        </row>
        <row r="247">
          <cell r="N247">
            <v>0</v>
          </cell>
        </row>
        <row r="250">
          <cell r="N250">
            <v>0</v>
          </cell>
        </row>
        <row r="259">
          <cell r="N259">
            <v>0</v>
          </cell>
        </row>
        <row r="267">
          <cell r="N267">
            <v>0</v>
          </cell>
        </row>
        <row r="276">
          <cell r="N276">
            <v>196900</v>
          </cell>
        </row>
        <row r="283">
          <cell r="N283">
            <v>0</v>
          </cell>
        </row>
        <row r="287">
          <cell r="N287">
            <v>1900</v>
          </cell>
        </row>
        <row r="291">
          <cell r="N291">
            <v>0</v>
          </cell>
        </row>
        <row r="300">
          <cell r="N300">
            <v>1894818</v>
          </cell>
        </row>
        <row r="309">
          <cell r="N309">
            <v>0</v>
          </cell>
        </row>
        <row r="311">
          <cell r="N311">
            <v>0</v>
          </cell>
        </row>
        <row r="317">
          <cell r="N317">
            <v>0</v>
          </cell>
        </row>
        <row r="325">
          <cell r="N325">
            <v>471656</v>
          </cell>
        </row>
        <row r="327">
          <cell r="N327">
            <v>81124</v>
          </cell>
        </row>
        <row r="331">
          <cell r="N331">
            <v>62000</v>
          </cell>
        </row>
        <row r="334">
          <cell r="N334">
            <v>8182</v>
          </cell>
        </row>
        <row r="340">
          <cell r="N340">
            <v>0</v>
          </cell>
        </row>
        <row r="346">
          <cell r="N346">
            <v>0</v>
          </cell>
        </row>
        <row r="354">
          <cell r="N354">
            <v>200048</v>
          </cell>
        </row>
        <row r="356">
          <cell r="N356">
            <v>58185</v>
          </cell>
        </row>
        <row r="364">
          <cell r="N364">
            <v>0</v>
          </cell>
        </row>
        <row r="373">
          <cell r="N373">
            <v>0</v>
          </cell>
        </row>
        <row r="381">
          <cell r="N381">
            <v>214600</v>
          </cell>
        </row>
        <row r="387">
          <cell r="N387">
            <v>0</v>
          </cell>
        </row>
        <row r="390"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</row>
        <row r="397">
          <cell r="N397">
            <v>0</v>
          </cell>
        </row>
        <row r="404">
          <cell r="N404">
            <v>0</v>
          </cell>
        </row>
        <row r="406">
          <cell r="N406">
            <v>0</v>
          </cell>
        </row>
        <row r="414">
          <cell r="N414">
            <v>0</v>
          </cell>
        </row>
        <row r="439">
          <cell r="N439">
            <v>0</v>
          </cell>
        </row>
        <row r="447">
          <cell r="N447">
            <v>0</v>
          </cell>
        </row>
        <row r="454">
          <cell r="N454">
            <v>0</v>
          </cell>
        </row>
        <row r="470">
          <cell r="N470">
            <v>0</v>
          </cell>
        </row>
        <row r="472">
          <cell r="N472">
            <v>0</v>
          </cell>
        </row>
        <row r="475">
          <cell r="N475">
            <v>0</v>
          </cell>
        </row>
        <row r="484">
          <cell r="N484">
            <v>0</v>
          </cell>
        </row>
        <row r="495">
          <cell r="N495">
            <v>2000</v>
          </cell>
        </row>
        <row r="503">
          <cell r="N503">
            <v>42600</v>
          </cell>
        </row>
        <row r="515">
          <cell r="N515">
            <v>0</v>
          </cell>
        </row>
        <row r="518">
          <cell r="N518">
            <v>3000</v>
          </cell>
        </row>
        <row r="526">
          <cell r="N526">
            <v>0</v>
          </cell>
        </row>
        <row r="534">
          <cell r="N534">
            <v>35700</v>
          </cell>
        </row>
        <row r="542">
          <cell r="N542">
            <v>109250</v>
          </cell>
        </row>
        <row r="548">
          <cell r="N548">
            <v>0</v>
          </cell>
        </row>
        <row r="550">
          <cell r="N550">
            <v>0</v>
          </cell>
        </row>
        <row r="554">
          <cell r="N554">
            <v>0</v>
          </cell>
        </row>
        <row r="556">
          <cell r="N556">
            <v>0</v>
          </cell>
        </row>
        <row r="560">
          <cell r="N560">
            <v>0</v>
          </cell>
        </row>
        <row r="564">
          <cell r="N564">
            <v>0</v>
          </cell>
        </row>
        <row r="569">
          <cell r="N569">
            <v>0</v>
          </cell>
        </row>
        <row r="615">
          <cell r="N615">
            <v>12500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39"/>
  <sheetViews>
    <sheetView topLeftCell="A61" zoomScaleNormal="100" workbookViewId="0">
      <selection activeCell="A4" sqref="A4"/>
    </sheetView>
  </sheetViews>
  <sheetFormatPr defaultRowHeight="15"/>
  <cols>
    <col min="6" max="7" width="25.28515625" customWidth="1"/>
    <col min="8" max="8" width="25.28515625" hidden="1" customWidth="1"/>
    <col min="9" max="10" width="25.28515625" customWidth="1"/>
    <col min="11" max="12" width="15.7109375" hidden="1" customWidth="1"/>
    <col min="13" max="13" width="25.28515625" customWidth="1"/>
  </cols>
  <sheetData>
    <row r="2" spans="1:18">
      <c r="A2" s="248" t="s">
        <v>824</v>
      </c>
      <c r="B2" s="248"/>
      <c r="C2" s="248"/>
      <c r="D2" s="248"/>
      <c r="E2" s="248"/>
      <c r="F2" s="248"/>
      <c r="G2" s="248"/>
      <c r="H2" s="248"/>
      <c r="I2" s="248"/>
      <c r="M2" s="249"/>
      <c r="N2" s="249"/>
      <c r="O2" s="249"/>
      <c r="P2" s="249"/>
    </row>
    <row r="3" spans="1:18">
      <c r="A3" s="248" t="s">
        <v>825</v>
      </c>
      <c r="B3" s="248"/>
      <c r="C3" s="248"/>
      <c r="D3" s="248"/>
      <c r="E3" s="248"/>
      <c r="F3" s="248"/>
      <c r="G3" s="248"/>
      <c r="H3" s="248"/>
      <c r="I3" s="248"/>
      <c r="M3" s="249"/>
      <c r="N3" s="249"/>
      <c r="O3" s="249"/>
      <c r="P3" s="249"/>
    </row>
    <row r="4" spans="1:18">
      <c r="A4" s="248"/>
      <c r="B4" s="248"/>
      <c r="C4" s="248"/>
      <c r="D4" s="248"/>
      <c r="M4" s="249"/>
      <c r="N4" s="249"/>
      <c r="O4" s="249"/>
      <c r="P4" s="249"/>
    </row>
    <row r="5" spans="1:18" ht="15.75">
      <c r="A5" s="685" t="s">
        <v>814</v>
      </c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467"/>
      <c r="N5" s="467"/>
      <c r="O5" s="467"/>
      <c r="P5" s="467"/>
      <c r="Q5" s="467"/>
      <c r="R5" s="467"/>
    </row>
    <row r="6" spans="1:18" ht="15.75">
      <c r="A6" s="467"/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</row>
    <row r="7" spans="1:18" ht="15.75" customHeight="1">
      <c r="A7" s="683" t="s">
        <v>795</v>
      </c>
      <c r="B7" s="683"/>
      <c r="C7" s="683"/>
      <c r="D7" s="683"/>
      <c r="E7" s="683"/>
      <c r="F7" s="683"/>
      <c r="G7" s="683"/>
      <c r="H7" s="683"/>
      <c r="I7" s="683"/>
      <c r="J7" s="683"/>
      <c r="K7" s="686"/>
      <c r="L7" s="686"/>
      <c r="M7" s="467"/>
      <c r="N7" s="467"/>
      <c r="O7" s="467"/>
      <c r="P7" s="467"/>
      <c r="Q7" s="467"/>
      <c r="R7" s="467"/>
    </row>
    <row r="8" spans="1:18" ht="15.75">
      <c r="A8" s="466"/>
      <c r="B8" s="435"/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5"/>
      <c r="O8" s="435"/>
      <c r="P8" s="435"/>
      <c r="Q8" s="435"/>
      <c r="R8" s="435"/>
    </row>
    <row r="9" spans="1:18" ht="15.75">
      <c r="A9" s="466"/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</row>
    <row r="10" spans="1:18" ht="42" customHeight="1">
      <c r="A10" s="683" t="s">
        <v>796</v>
      </c>
      <c r="B10" s="684"/>
      <c r="C10" s="684"/>
      <c r="D10" s="684"/>
      <c r="E10" s="684"/>
      <c r="F10" s="684"/>
      <c r="G10" s="684"/>
      <c r="H10" s="684"/>
      <c r="I10" s="684"/>
      <c r="J10" s="435"/>
      <c r="K10" s="435"/>
      <c r="L10" s="435"/>
      <c r="M10" s="435"/>
      <c r="N10" s="435"/>
      <c r="O10" s="435"/>
      <c r="P10" s="435"/>
      <c r="Q10" s="435"/>
      <c r="R10" s="435"/>
    </row>
    <row r="11" spans="1:18" ht="18" customHeight="1">
      <c r="B11" s="678" t="s">
        <v>699</v>
      </c>
      <c r="C11" s="678"/>
      <c r="D11" s="678"/>
      <c r="E11" s="678"/>
      <c r="F11" s="678"/>
      <c r="G11" s="5"/>
      <c r="H11" s="5"/>
      <c r="I11" s="5"/>
      <c r="J11" s="5"/>
      <c r="K11" s="330"/>
      <c r="L11" s="330"/>
    </row>
    <row r="12" spans="1:18">
      <c r="B12" s="679" t="s">
        <v>14</v>
      </c>
      <c r="C12" s="679"/>
      <c r="D12" s="679"/>
      <c r="E12" s="679"/>
      <c r="F12" s="679"/>
      <c r="G12" s="331" t="s">
        <v>791</v>
      </c>
      <c r="H12" s="331" t="s">
        <v>700</v>
      </c>
      <c r="I12" s="331" t="s">
        <v>815</v>
      </c>
      <c r="J12" s="331" t="s">
        <v>816</v>
      </c>
      <c r="K12" s="331" t="s">
        <v>701</v>
      </c>
      <c r="L12" s="331" t="s">
        <v>702</v>
      </c>
    </row>
    <row r="13" spans="1:18">
      <c r="B13" s="662"/>
      <c r="C13" s="662"/>
      <c r="D13" s="662"/>
      <c r="E13" s="662"/>
      <c r="F13" s="663"/>
      <c r="G13" s="332">
        <v>2</v>
      </c>
      <c r="H13" s="332"/>
      <c r="I13" s="332">
        <v>3</v>
      </c>
      <c r="J13" s="332">
        <v>4</v>
      </c>
      <c r="K13" s="332" t="s">
        <v>771</v>
      </c>
      <c r="L13" s="332" t="s">
        <v>772</v>
      </c>
    </row>
    <row r="14" spans="1:18">
      <c r="B14" s="664" t="s">
        <v>703</v>
      </c>
      <c r="C14" s="665"/>
      <c r="D14" s="665"/>
      <c r="E14" s="665"/>
      <c r="F14" s="666"/>
      <c r="G14" s="390">
        <f>' Račun prihoda i rashoda'!G7</f>
        <v>2257011</v>
      </c>
      <c r="H14" s="390">
        <f>' Račun prihoda i rashoda'!I7</f>
        <v>12722096.779999999</v>
      </c>
      <c r="I14" s="660">
        <f t="shared" ref="I14:I19" si="0">J14-G14</f>
        <v>10465085.779999999</v>
      </c>
      <c r="J14" s="654">
        <f>' Račun prihoda i rashoda'!I6</f>
        <v>12722096.779999999</v>
      </c>
      <c r="K14" s="490" t="e">
        <f>I14/#REF!</f>
        <v>#REF!</v>
      </c>
      <c r="L14" s="490">
        <f t="shared" ref="L14:L19" si="1">I14/G14</f>
        <v>4.6367012743845732</v>
      </c>
    </row>
    <row r="15" spans="1:18">
      <c r="B15" s="667" t="s">
        <v>704</v>
      </c>
      <c r="C15" s="666"/>
      <c r="D15" s="666"/>
      <c r="E15" s="666"/>
      <c r="F15" s="666"/>
      <c r="G15" s="390">
        <f>' Račun prihoda i rashoda'!G41</f>
        <v>5309</v>
      </c>
      <c r="H15" s="396"/>
      <c r="I15" s="660">
        <f t="shared" si="0"/>
        <v>-5309</v>
      </c>
      <c r="J15" s="654">
        <f>' Račun prihoda i rashoda'!I41</f>
        <v>0</v>
      </c>
      <c r="K15" s="490" t="e">
        <f>I15/#REF!</f>
        <v>#REF!</v>
      </c>
      <c r="L15" s="420">
        <f t="shared" si="1"/>
        <v>-1</v>
      </c>
    </row>
    <row r="16" spans="1:18">
      <c r="B16" s="668" t="s">
        <v>0</v>
      </c>
      <c r="C16" s="669"/>
      <c r="D16" s="669"/>
      <c r="E16" s="669"/>
      <c r="F16" s="670"/>
      <c r="G16" s="391">
        <f>G14+G15</f>
        <v>2262320</v>
      </c>
      <c r="H16" s="397"/>
      <c r="I16" s="655">
        <f t="shared" si="0"/>
        <v>10459776.779999999</v>
      </c>
      <c r="J16" s="655">
        <f>J14+J15</f>
        <v>12722096.779999999</v>
      </c>
      <c r="K16" s="491" t="e">
        <f>I16/#REF!</f>
        <v>#REF!</v>
      </c>
      <c r="L16" s="491">
        <f t="shared" si="1"/>
        <v>4.6234735934792601</v>
      </c>
    </row>
    <row r="17" spans="1:49">
      <c r="B17" s="676" t="s">
        <v>705</v>
      </c>
      <c r="C17" s="665"/>
      <c r="D17" s="665"/>
      <c r="E17" s="665"/>
      <c r="F17" s="665"/>
      <c r="G17" s="392">
        <f>' Račun prihoda i rashoda'!G49</f>
        <v>2022320</v>
      </c>
      <c r="H17" s="396"/>
      <c r="I17" s="654">
        <f t="shared" si="0"/>
        <v>-836805</v>
      </c>
      <c r="J17" s="654">
        <f>' Račun prihoda i rashoda'!I49</f>
        <v>1185515</v>
      </c>
      <c r="K17" s="492" t="e">
        <f>I17/#REF!</f>
        <v>#REF!</v>
      </c>
      <c r="L17" s="492">
        <f t="shared" si="1"/>
        <v>-0.41378466315914397</v>
      </c>
    </row>
    <row r="18" spans="1:49">
      <c r="B18" s="667" t="s">
        <v>706</v>
      </c>
      <c r="C18" s="666"/>
      <c r="D18" s="666"/>
      <c r="E18" s="666"/>
      <c r="F18" s="666"/>
      <c r="G18" s="390">
        <f>' Račun prihoda i rashoda'!G107</f>
        <v>240000</v>
      </c>
      <c r="H18" s="396"/>
      <c r="I18" s="654">
        <f t="shared" si="0"/>
        <v>-203000</v>
      </c>
      <c r="J18" s="654">
        <f>' Račun prihoda i rashoda'!I107</f>
        <v>37000</v>
      </c>
      <c r="K18" s="492" t="e">
        <f>I18/#REF!</f>
        <v>#REF!</v>
      </c>
      <c r="L18" s="492">
        <f t="shared" si="1"/>
        <v>-0.84583333333333333</v>
      </c>
    </row>
    <row r="19" spans="1:49">
      <c r="B19" s="21" t="s">
        <v>1</v>
      </c>
      <c r="C19" s="22"/>
      <c r="D19" s="22"/>
      <c r="E19" s="22"/>
      <c r="F19" s="22"/>
      <c r="G19" s="391">
        <f>G17+G18</f>
        <v>2262320</v>
      </c>
      <c r="H19" s="397"/>
      <c r="I19" s="655">
        <f t="shared" si="0"/>
        <v>-1039805</v>
      </c>
      <c r="J19" s="655">
        <f>J17+J18</f>
        <v>1222515</v>
      </c>
      <c r="K19" s="491" t="e">
        <f>I19/#REF!</f>
        <v>#REF!</v>
      </c>
      <c r="L19" s="491">
        <f t="shared" si="1"/>
        <v>-0.45961888680646418</v>
      </c>
    </row>
    <row r="20" spans="1:49">
      <c r="B20" s="677" t="s">
        <v>2</v>
      </c>
      <c r="C20" s="669"/>
      <c r="D20" s="669"/>
      <c r="E20" s="669"/>
      <c r="F20" s="669"/>
      <c r="G20" s="393">
        <f>G16-G19</f>
        <v>0</v>
      </c>
      <c r="H20" s="393">
        <f t="shared" ref="H20:I20" si="2">H16-H19</f>
        <v>0</v>
      </c>
      <c r="I20" s="656">
        <f t="shared" si="2"/>
        <v>11499581.779999999</v>
      </c>
      <c r="J20" s="656">
        <f t="shared" ref="J20" si="3">J16-J19</f>
        <v>11499581.779999999</v>
      </c>
      <c r="K20" s="20"/>
      <c r="L20" s="20"/>
    </row>
    <row r="21" spans="1:49" ht="18">
      <c r="B21" s="3"/>
      <c r="C21" s="6"/>
      <c r="D21" s="6"/>
      <c r="E21" s="6"/>
      <c r="F21" s="6"/>
      <c r="G21" s="398"/>
      <c r="H21" s="398"/>
      <c r="I21" s="657"/>
      <c r="J21" s="657"/>
      <c r="K21" s="1"/>
      <c r="L21" s="1"/>
      <c r="M21" s="1"/>
    </row>
    <row r="22" spans="1:49" ht="18" customHeight="1">
      <c r="B22" s="678" t="s">
        <v>707</v>
      </c>
      <c r="C22" s="678"/>
      <c r="D22" s="678"/>
      <c r="E22" s="678"/>
      <c r="F22" s="678"/>
      <c r="G22" s="398"/>
      <c r="H22" s="398"/>
      <c r="I22" s="657"/>
      <c r="J22" s="657"/>
      <c r="K22" s="1"/>
      <c r="L22" s="1"/>
      <c r="M22" s="1"/>
    </row>
    <row r="23" spans="1:49">
      <c r="B23" s="679" t="s">
        <v>14</v>
      </c>
      <c r="C23" s="679"/>
      <c r="D23" s="679"/>
      <c r="E23" s="679"/>
      <c r="F23" s="679"/>
      <c r="G23" s="331" t="s">
        <v>791</v>
      </c>
      <c r="H23" s="331" t="s">
        <v>700</v>
      </c>
      <c r="I23" s="331" t="s">
        <v>815</v>
      </c>
      <c r="J23" s="331" t="s">
        <v>816</v>
      </c>
      <c r="K23" s="2" t="s">
        <v>701</v>
      </c>
      <c r="L23" s="2" t="s">
        <v>702</v>
      </c>
    </row>
    <row r="24" spans="1:49">
      <c r="B24" s="680"/>
      <c r="C24" s="681"/>
      <c r="D24" s="681"/>
      <c r="E24" s="681"/>
      <c r="F24" s="681"/>
      <c r="G24" s="332">
        <v>2</v>
      </c>
      <c r="H24" s="332"/>
      <c r="I24" s="332">
        <v>3</v>
      </c>
      <c r="J24" s="332">
        <v>4</v>
      </c>
      <c r="K24" s="332" t="s">
        <v>771</v>
      </c>
      <c r="L24" s="332" t="s">
        <v>772</v>
      </c>
    </row>
    <row r="25" spans="1:49" ht="15.75" customHeight="1">
      <c r="B25" s="664" t="s">
        <v>708</v>
      </c>
      <c r="C25" s="682"/>
      <c r="D25" s="682"/>
      <c r="E25" s="682"/>
      <c r="F25" s="682"/>
      <c r="G25" s="394">
        <f>'Račun financiranja'!E5</f>
        <v>0</v>
      </c>
      <c r="H25" s="396"/>
      <c r="I25" s="658">
        <f>J25-G25</f>
        <v>1000</v>
      </c>
      <c r="J25" s="658">
        <f>'Račun financiranja'!I5</f>
        <v>1000</v>
      </c>
      <c r="K25" s="492" t="e">
        <f>I25/#REF!</f>
        <v>#REF!</v>
      </c>
      <c r="L25" s="492" t="e">
        <f t="shared" ref="L25" si="4">I25/G25</f>
        <v>#DIV/0!</v>
      </c>
    </row>
    <row r="26" spans="1:49">
      <c r="B26" s="664" t="s">
        <v>709</v>
      </c>
      <c r="C26" s="665"/>
      <c r="D26" s="665"/>
      <c r="E26" s="665"/>
      <c r="F26" s="665"/>
      <c r="G26" s="394">
        <f>'Račun financiranja'!F8</f>
        <v>1000</v>
      </c>
      <c r="H26" s="396"/>
      <c r="I26" s="658">
        <f>J26-G26</f>
        <v>0</v>
      </c>
      <c r="J26" s="658">
        <f>'Račun financiranja'!I8</f>
        <v>1000</v>
      </c>
      <c r="K26" s="492" t="e">
        <f>I26/#REF!</f>
        <v>#REF!</v>
      </c>
      <c r="L26" s="492">
        <f t="shared" ref="L26:L27" si="5">I26/G26</f>
        <v>0</v>
      </c>
    </row>
    <row r="27" spans="1:49" ht="15" customHeight="1">
      <c r="B27" s="671" t="s">
        <v>710</v>
      </c>
      <c r="C27" s="672"/>
      <c r="D27" s="672"/>
      <c r="E27" s="672"/>
      <c r="F27" s="673"/>
      <c r="G27" s="395">
        <f>G25-G26</f>
        <v>-1000</v>
      </c>
      <c r="H27" s="399"/>
      <c r="I27" s="659">
        <f>I25-I26</f>
        <v>1000</v>
      </c>
      <c r="J27" s="659">
        <f>J25-J26</f>
        <v>0</v>
      </c>
      <c r="K27" s="491" t="e">
        <f>I27/#REF!</f>
        <v>#REF!</v>
      </c>
      <c r="L27" s="491">
        <f t="shared" si="5"/>
        <v>-1</v>
      </c>
    </row>
    <row r="28" spans="1:49" s="334" customFormat="1" ht="15" customHeight="1">
      <c r="A28"/>
      <c r="B28" s="664" t="s">
        <v>711</v>
      </c>
      <c r="C28" s="665"/>
      <c r="D28" s="665"/>
      <c r="E28" s="665"/>
      <c r="F28" s="665"/>
      <c r="G28" s="396"/>
      <c r="H28" s="396"/>
      <c r="I28" s="658"/>
      <c r="J28" s="658">
        <v>136472.60999999999</v>
      </c>
      <c r="K28" s="492" t="e">
        <f>I28/#REF!</f>
        <v>#REF!</v>
      </c>
      <c r="L28" s="492" t="e">
        <f t="shared" ref="L28:L29" si="6">I28/G28</f>
        <v>#DIV/0!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334" customFormat="1" ht="15" customHeight="1">
      <c r="A29"/>
      <c r="B29" s="664" t="s">
        <v>712</v>
      </c>
      <c r="C29" s="665"/>
      <c r="D29" s="665"/>
      <c r="E29" s="665"/>
      <c r="F29" s="665"/>
      <c r="G29" s="396"/>
      <c r="H29" s="396"/>
      <c r="I29" s="658"/>
      <c r="J29" s="658">
        <f>J20-J28</f>
        <v>11363109.17</v>
      </c>
      <c r="K29" s="492" t="e">
        <f>I29/#REF!</f>
        <v>#REF!</v>
      </c>
      <c r="L29" s="492" t="e">
        <f t="shared" si="6"/>
        <v>#DIV/0!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337" customFormat="1">
      <c r="A30" s="335"/>
      <c r="B30" s="671" t="s">
        <v>713</v>
      </c>
      <c r="C30" s="672"/>
      <c r="D30" s="672"/>
      <c r="E30" s="672"/>
      <c r="F30" s="673"/>
      <c r="G30" s="401"/>
      <c r="H30" s="401"/>
      <c r="I30" s="400"/>
      <c r="J30" s="400"/>
      <c r="K30" s="336"/>
      <c r="L30" s="336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</row>
    <row r="31" spans="1:49" ht="15.75">
      <c r="B31" s="674" t="s">
        <v>714</v>
      </c>
      <c r="C31" s="674"/>
      <c r="D31" s="674"/>
      <c r="E31" s="674"/>
      <c r="F31" s="674"/>
      <c r="G31" s="402"/>
      <c r="H31" s="402"/>
      <c r="I31" s="403"/>
      <c r="J31" s="403">
        <f>J20-J28-J29</f>
        <v>0</v>
      </c>
      <c r="K31" s="338"/>
      <c r="L31" s="338"/>
    </row>
    <row r="33" spans="2:12"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</row>
    <row r="34" spans="2:12">
      <c r="B34" s="675"/>
      <c r="C34" s="675"/>
      <c r="D34" s="675"/>
      <c r="E34" s="675"/>
      <c r="F34" s="675"/>
      <c r="G34" s="675"/>
      <c r="H34" s="675"/>
      <c r="I34" s="675"/>
      <c r="J34" s="675"/>
      <c r="K34" s="675"/>
      <c r="L34" s="675"/>
    </row>
    <row r="35" spans="2:12" ht="15" customHeight="1">
      <c r="B35" s="675"/>
      <c r="C35" s="675"/>
      <c r="D35" s="675"/>
      <c r="E35" s="675"/>
      <c r="F35" s="675"/>
      <c r="G35" s="675"/>
      <c r="H35" s="675"/>
      <c r="I35" s="675"/>
      <c r="J35" s="675"/>
      <c r="K35" s="675"/>
      <c r="L35" s="675"/>
    </row>
    <row r="36" spans="2:12" ht="15" customHeight="1">
      <c r="B36" s="488"/>
      <c r="C36" s="488"/>
      <c r="D36" s="488"/>
      <c r="E36" s="488"/>
      <c r="F36" s="488"/>
      <c r="G36" s="488"/>
      <c r="H36" s="488"/>
      <c r="I36" s="488"/>
      <c r="J36" s="488"/>
      <c r="K36" s="488"/>
      <c r="L36" s="488"/>
    </row>
    <row r="37" spans="2:12" ht="36.75" customHeight="1">
      <c r="B37" s="488"/>
      <c r="C37" s="488"/>
      <c r="D37" s="488"/>
      <c r="E37" s="488"/>
      <c r="F37" s="488"/>
      <c r="G37" s="488"/>
      <c r="H37" s="488"/>
      <c r="I37" s="488"/>
      <c r="J37" s="488"/>
      <c r="K37" s="488"/>
      <c r="L37" s="488"/>
    </row>
    <row r="38" spans="2:12" ht="15" customHeight="1">
      <c r="B38" s="489"/>
      <c r="C38" s="489"/>
      <c r="D38" s="489"/>
      <c r="E38" s="489"/>
      <c r="F38" s="489"/>
      <c r="G38" s="489"/>
      <c r="H38" s="489"/>
      <c r="I38" s="489"/>
      <c r="J38" s="489"/>
      <c r="K38" s="489"/>
      <c r="L38" s="489"/>
    </row>
    <row r="39" spans="2:12"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89"/>
    </row>
  </sheetData>
  <mergeCells count="24">
    <mergeCell ref="B11:F11"/>
    <mergeCell ref="B12:F12"/>
    <mergeCell ref="A10:I10"/>
    <mergeCell ref="A5:L5"/>
    <mergeCell ref="A7:L7"/>
    <mergeCell ref="B30:F30"/>
    <mergeCell ref="B31:F31"/>
    <mergeCell ref="B34:L34"/>
    <mergeCell ref="B35:L35"/>
    <mergeCell ref="B17:F17"/>
    <mergeCell ref="B18:F18"/>
    <mergeCell ref="B20:F20"/>
    <mergeCell ref="B22:F22"/>
    <mergeCell ref="B23:F23"/>
    <mergeCell ref="B24:F24"/>
    <mergeCell ref="B25:F25"/>
    <mergeCell ref="B26:F26"/>
    <mergeCell ref="B27:F27"/>
    <mergeCell ref="B28:F28"/>
    <mergeCell ref="B13:F13"/>
    <mergeCell ref="B14:F14"/>
    <mergeCell ref="B15:F15"/>
    <mergeCell ref="B16:F16"/>
    <mergeCell ref="B29:F2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8"/>
  <sheetViews>
    <sheetView topLeftCell="B57" zoomScaleNormal="100" workbookViewId="0">
      <selection activeCell="I55" sqref="I55"/>
    </sheetView>
  </sheetViews>
  <sheetFormatPr defaultRowHeight="15"/>
  <cols>
    <col min="2" max="2" width="7.42578125" bestFit="1" customWidth="1"/>
    <col min="3" max="3" width="8.42578125" bestFit="1" customWidth="1"/>
    <col min="4" max="4" width="6.85546875" customWidth="1"/>
    <col min="5" max="5" width="8.42578125" customWidth="1"/>
    <col min="6" max="6" width="44.7109375" customWidth="1"/>
    <col min="7" max="9" width="25.28515625" customWidth="1"/>
    <col min="10" max="10" width="15.7109375" hidden="1" customWidth="1"/>
    <col min="11" max="11" width="15.7109375" style="486" hidden="1" customWidth="1"/>
  </cols>
  <sheetData>
    <row r="1" spans="2:11" ht="18">
      <c r="B1" s="690"/>
      <c r="C1" s="690"/>
      <c r="D1" s="690"/>
      <c r="E1" s="690"/>
      <c r="F1" s="690"/>
      <c r="G1" s="690"/>
      <c r="H1" s="690"/>
      <c r="I1" s="690"/>
      <c r="J1" s="690"/>
      <c r="K1" s="690"/>
    </row>
    <row r="2" spans="2:11" ht="15.75" customHeight="1">
      <c r="B2" s="691" t="s">
        <v>812</v>
      </c>
      <c r="C2" s="691"/>
      <c r="D2" s="691"/>
      <c r="E2" s="691"/>
      <c r="F2" s="691"/>
      <c r="G2" s="691"/>
      <c r="H2" s="691"/>
      <c r="I2" s="691"/>
      <c r="J2" s="691"/>
      <c r="K2" s="691"/>
    </row>
    <row r="3" spans="2:11" ht="18">
      <c r="B3" s="692"/>
      <c r="C3" s="692"/>
      <c r="D3" s="692"/>
      <c r="E3" s="692"/>
      <c r="F3" s="692"/>
      <c r="G3" s="692"/>
      <c r="H3" s="692"/>
      <c r="I3" s="692"/>
      <c r="J3" s="692"/>
      <c r="K3" s="692"/>
    </row>
    <row r="4" spans="2:11" ht="45" customHeight="1">
      <c r="B4" s="693" t="s">
        <v>14</v>
      </c>
      <c r="C4" s="694"/>
      <c r="D4" s="694"/>
      <c r="E4" s="694"/>
      <c r="F4" s="695"/>
      <c r="G4" s="333" t="s">
        <v>791</v>
      </c>
      <c r="H4" s="333" t="s">
        <v>815</v>
      </c>
      <c r="I4" s="333" t="s">
        <v>816</v>
      </c>
      <c r="J4" s="333" t="s">
        <v>701</v>
      </c>
      <c r="K4" s="483" t="s">
        <v>702</v>
      </c>
    </row>
    <row r="5" spans="2:11">
      <c r="B5" s="687"/>
      <c r="C5" s="688"/>
      <c r="D5" s="688"/>
      <c r="E5" s="688"/>
      <c r="F5" s="689"/>
      <c r="G5" s="340">
        <v>2</v>
      </c>
      <c r="H5" s="340"/>
      <c r="I5" s="340">
        <v>3</v>
      </c>
      <c r="J5" s="340" t="s">
        <v>771</v>
      </c>
      <c r="K5" s="484" t="s">
        <v>772</v>
      </c>
    </row>
    <row r="6" spans="2:11">
      <c r="B6" s="9"/>
      <c r="C6" s="9"/>
      <c r="D6" s="13"/>
      <c r="E6" s="448"/>
      <c r="F6" s="9" t="s">
        <v>730</v>
      </c>
      <c r="G6" s="387">
        <f>G7+G41</f>
        <v>2262320</v>
      </c>
      <c r="H6" s="387">
        <f>I6-G6</f>
        <v>10459776.779999999</v>
      </c>
      <c r="I6" s="440">
        <f>I7+I41</f>
        <v>12722096.779999999</v>
      </c>
      <c r="J6" s="463" t="e">
        <f>I6/#REF!</f>
        <v>#REF!</v>
      </c>
      <c r="K6" s="463">
        <f t="shared" ref="K6:K41" si="0">I6/G6</f>
        <v>5.6234735934792601</v>
      </c>
    </row>
    <row r="7" spans="2:11">
      <c r="B7" s="9">
        <v>6</v>
      </c>
      <c r="C7" s="9"/>
      <c r="D7" s="13"/>
      <c r="E7" s="448"/>
      <c r="F7" s="9" t="s">
        <v>6</v>
      </c>
      <c r="G7" s="460">
        <f>G8+G15+G24+G28+G38+G35</f>
        <v>2257011</v>
      </c>
      <c r="H7" s="387">
        <f t="shared" ref="H7:H44" si="1">I7-G7</f>
        <v>10465085.779999999</v>
      </c>
      <c r="I7" s="652">
        <f>I8+I15+I24+I28+I38+I35</f>
        <v>12722096.779999999</v>
      </c>
      <c r="J7" s="463" t="e">
        <f>I7/#REF!</f>
        <v>#REF!</v>
      </c>
      <c r="K7" s="463">
        <f t="shared" si="0"/>
        <v>5.6367012743845732</v>
      </c>
    </row>
    <row r="8" spans="2:11">
      <c r="B8" s="9"/>
      <c r="C8" s="13">
        <v>61</v>
      </c>
      <c r="D8" s="13"/>
      <c r="E8" s="448"/>
      <c r="F8" s="9" t="s">
        <v>509</v>
      </c>
      <c r="G8" s="460">
        <f>G9+G11+G13</f>
        <v>49290</v>
      </c>
      <c r="H8" s="387">
        <f t="shared" si="1"/>
        <v>5346</v>
      </c>
      <c r="I8" s="652">
        <f>I9+I11+I13</f>
        <v>54636</v>
      </c>
      <c r="J8" s="463" t="e">
        <f>I8/#REF!</f>
        <v>#REF!</v>
      </c>
      <c r="K8" s="463">
        <f t="shared" si="0"/>
        <v>1.1084601339014</v>
      </c>
    </row>
    <row r="9" spans="2:11">
      <c r="B9" s="9"/>
      <c r="C9" s="9"/>
      <c r="D9" s="9">
        <v>611</v>
      </c>
      <c r="E9" s="448"/>
      <c r="F9" s="9" t="s">
        <v>756</v>
      </c>
      <c r="G9" s="460">
        <f>G10</f>
        <v>40000</v>
      </c>
      <c r="H9" s="387">
        <f t="shared" si="1"/>
        <v>0</v>
      </c>
      <c r="I9" s="652">
        <f>I10</f>
        <v>40000</v>
      </c>
      <c r="J9" s="463" t="e">
        <f>I9/#REF!</f>
        <v>#REF!</v>
      </c>
      <c r="K9" s="463">
        <f t="shared" si="0"/>
        <v>1</v>
      </c>
    </row>
    <row r="10" spans="2:11">
      <c r="B10" s="9"/>
      <c r="C10" s="9"/>
      <c r="D10" s="13"/>
      <c r="E10" s="449">
        <v>6111</v>
      </c>
      <c r="F10" s="13" t="s">
        <v>755</v>
      </c>
      <c r="G10" s="462">
        <f>List1!L54</f>
        <v>40000</v>
      </c>
      <c r="H10" s="387">
        <f t="shared" si="1"/>
        <v>0</v>
      </c>
      <c r="I10" s="653">
        <f>List1!N54</f>
        <v>40000</v>
      </c>
      <c r="J10" s="463" t="e">
        <f>I10/#REF!</f>
        <v>#REF!</v>
      </c>
      <c r="K10" s="463">
        <f t="shared" si="0"/>
        <v>1</v>
      </c>
    </row>
    <row r="11" spans="2:11">
      <c r="B11" s="9"/>
      <c r="C11" s="9"/>
      <c r="D11" s="9">
        <v>613</v>
      </c>
      <c r="E11" s="448"/>
      <c r="F11" s="459" t="s">
        <v>512</v>
      </c>
      <c r="G11" s="460">
        <f>G12</f>
        <v>6636</v>
      </c>
      <c r="H11" s="387">
        <f t="shared" si="1"/>
        <v>0</v>
      </c>
      <c r="I11" s="652">
        <f>I12</f>
        <v>6636</v>
      </c>
      <c r="J11" s="463" t="e">
        <f>I11/#REF!</f>
        <v>#REF!</v>
      </c>
      <c r="K11" s="463">
        <f t="shared" si="0"/>
        <v>1</v>
      </c>
    </row>
    <row r="12" spans="2:11">
      <c r="B12" s="9"/>
      <c r="C12" s="9"/>
      <c r="D12" s="13"/>
      <c r="E12" s="449">
        <v>6134</v>
      </c>
      <c r="F12" s="13" t="s">
        <v>757</v>
      </c>
      <c r="G12" s="462">
        <f>List1!L56</f>
        <v>6636</v>
      </c>
      <c r="H12" s="387">
        <f t="shared" si="1"/>
        <v>0</v>
      </c>
      <c r="I12" s="653">
        <f>List1!N56</f>
        <v>6636</v>
      </c>
      <c r="J12" s="463" t="e">
        <f>I12/#REF!</f>
        <v>#REF!</v>
      </c>
      <c r="K12" s="463">
        <f t="shared" si="0"/>
        <v>1</v>
      </c>
    </row>
    <row r="13" spans="2:11">
      <c r="B13" s="9"/>
      <c r="C13" s="9"/>
      <c r="D13" s="9">
        <v>614</v>
      </c>
      <c r="E13" s="448"/>
      <c r="F13" s="459" t="s">
        <v>513</v>
      </c>
      <c r="G13" s="460">
        <f>G14</f>
        <v>2654</v>
      </c>
      <c r="H13" s="387">
        <f t="shared" si="1"/>
        <v>5346</v>
      </c>
      <c r="I13" s="652">
        <f>I14</f>
        <v>8000</v>
      </c>
      <c r="J13" s="463" t="e">
        <f>I13/#REF!</f>
        <v>#REF!</v>
      </c>
      <c r="K13" s="463">
        <f t="shared" si="0"/>
        <v>3.0143180105501131</v>
      </c>
    </row>
    <row r="14" spans="2:11">
      <c r="B14" s="9"/>
      <c r="C14" s="9"/>
      <c r="D14" s="13"/>
      <c r="E14" s="449">
        <v>6142</v>
      </c>
      <c r="F14" s="13" t="s">
        <v>758</v>
      </c>
      <c r="G14" s="462">
        <f>List1!L57</f>
        <v>2654</v>
      </c>
      <c r="H14" s="387">
        <f t="shared" si="1"/>
        <v>5346</v>
      </c>
      <c r="I14" s="653">
        <f>List1!N57</f>
        <v>8000</v>
      </c>
      <c r="J14" s="463" t="e">
        <f>I14/#REF!</f>
        <v>#REF!</v>
      </c>
      <c r="K14" s="463">
        <f t="shared" si="0"/>
        <v>3.0143180105501131</v>
      </c>
    </row>
    <row r="15" spans="2:11" ht="25.5">
      <c r="B15" s="9"/>
      <c r="C15" s="13">
        <v>63</v>
      </c>
      <c r="D15" s="13"/>
      <c r="E15" s="449"/>
      <c r="F15" s="13" t="s">
        <v>482</v>
      </c>
      <c r="G15" s="388">
        <f>G16+G19+G22</f>
        <v>1116000</v>
      </c>
      <c r="H15" s="387">
        <f t="shared" si="1"/>
        <v>-154050</v>
      </c>
      <c r="I15" s="7">
        <f t="shared" ref="I15" si="2">I16+I19+I22</f>
        <v>961950</v>
      </c>
      <c r="J15" s="463" t="e">
        <f>I15/#REF!</f>
        <v>#REF!</v>
      </c>
      <c r="K15" s="463">
        <f t="shared" si="0"/>
        <v>0.86196236559139783</v>
      </c>
    </row>
    <row r="16" spans="2:11" ht="25.5">
      <c r="B16" s="10"/>
      <c r="C16" s="10"/>
      <c r="D16" s="438">
        <v>633</v>
      </c>
      <c r="E16" s="450"/>
      <c r="F16" s="461" t="s">
        <v>759</v>
      </c>
      <c r="G16" s="387">
        <f>G17+G18</f>
        <v>690000</v>
      </c>
      <c r="H16" s="387">
        <f t="shared" si="1"/>
        <v>-123600</v>
      </c>
      <c r="I16" s="651">
        <f>I17+I18</f>
        <v>566400</v>
      </c>
      <c r="J16" s="463" t="e">
        <f>I16/#REF!</f>
        <v>#REF!</v>
      </c>
      <c r="K16" s="463">
        <f t="shared" si="0"/>
        <v>0.82086956521739129</v>
      </c>
    </row>
    <row r="17" spans="2:11" ht="25.5">
      <c r="B17" s="10"/>
      <c r="C17" s="10"/>
      <c r="D17" s="10"/>
      <c r="E17" s="451">
        <v>6331</v>
      </c>
      <c r="F17" s="439" t="s">
        <v>760</v>
      </c>
      <c r="G17" s="388">
        <f>List1!L60+List1!L64+List1!L68+List1!L66</f>
        <v>610000</v>
      </c>
      <c r="H17" s="387">
        <f t="shared" si="1"/>
        <v>-90000</v>
      </c>
      <c r="I17" s="7">
        <f>List1!N60+List1!N64+List1!N68+List1!N66</f>
        <v>520000</v>
      </c>
      <c r="J17" s="463" t="e">
        <f>I17/#REF!</f>
        <v>#REF!</v>
      </c>
      <c r="K17" s="463">
        <f t="shared" si="0"/>
        <v>0.85245901639344257</v>
      </c>
    </row>
    <row r="18" spans="2:11" ht="25.5">
      <c r="B18" s="10"/>
      <c r="C18" s="10"/>
      <c r="D18" s="10"/>
      <c r="E18" s="451">
        <v>6332</v>
      </c>
      <c r="F18" s="439" t="s">
        <v>779</v>
      </c>
      <c r="G18" s="388">
        <f>List1!L69</f>
        <v>80000</v>
      </c>
      <c r="H18" s="387">
        <f t="shared" si="1"/>
        <v>-33600</v>
      </c>
      <c r="I18" s="7">
        <f>List1!N69</f>
        <v>46400</v>
      </c>
      <c r="J18" s="463"/>
      <c r="K18" s="463">
        <f t="shared" si="0"/>
        <v>0.57999999999999996</v>
      </c>
    </row>
    <row r="19" spans="2:11">
      <c r="B19" s="10"/>
      <c r="C19" s="10"/>
      <c r="D19" s="438">
        <v>634</v>
      </c>
      <c r="E19" s="451"/>
      <c r="F19" s="438" t="s">
        <v>761</v>
      </c>
      <c r="G19" s="387">
        <f>G20+G21</f>
        <v>168000</v>
      </c>
      <c r="H19" s="387">
        <f t="shared" si="1"/>
        <v>-42450</v>
      </c>
      <c r="I19" s="651">
        <f>I20+I21</f>
        <v>125550</v>
      </c>
      <c r="J19" s="463" t="e">
        <f>I19/#REF!</f>
        <v>#REF!</v>
      </c>
      <c r="K19" s="463">
        <f t="shared" si="0"/>
        <v>0.74732142857142858</v>
      </c>
    </row>
    <row r="20" spans="2:11">
      <c r="B20" s="10"/>
      <c r="C20" s="10"/>
      <c r="D20" s="10"/>
      <c r="E20" s="451">
        <v>6341</v>
      </c>
      <c r="F20" s="11" t="s">
        <v>762</v>
      </c>
      <c r="G20" s="388">
        <f>List1!L74+List1!L70+List1!L71+List1!L72+List1!L75</f>
        <v>18000</v>
      </c>
      <c r="H20" s="387">
        <f t="shared" si="1"/>
        <v>-9200</v>
      </c>
      <c r="I20" s="7">
        <f>List1!N71+List1!N74+List1!N75</f>
        <v>8800</v>
      </c>
      <c r="J20" s="463" t="e">
        <f>I20/#REF!</f>
        <v>#REF!</v>
      </c>
      <c r="K20" s="463">
        <f t="shared" si="0"/>
        <v>0.48888888888888887</v>
      </c>
    </row>
    <row r="21" spans="2:11">
      <c r="B21" s="10"/>
      <c r="C21" s="10"/>
      <c r="D21" s="10"/>
      <c r="E21" s="451">
        <v>6342</v>
      </c>
      <c r="F21" s="11" t="s">
        <v>763</v>
      </c>
      <c r="G21" s="388">
        <f>List1!L76+List1!L77</f>
        <v>150000</v>
      </c>
      <c r="H21" s="387">
        <f t="shared" si="1"/>
        <v>-33250</v>
      </c>
      <c r="I21" s="7">
        <f>List1!N76+List1!N77</f>
        <v>116750</v>
      </c>
      <c r="J21" s="463" t="e">
        <f>I21/#REF!</f>
        <v>#REF!</v>
      </c>
      <c r="K21" s="463">
        <f t="shared" si="0"/>
        <v>0.77833333333333332</v>
      </c>
    </row>
    <row r="22" spans="2:11">
      <c r="B22" s="10"/>
      <c r="C22" s="10"/>
      <c r="D22" s="438">
        <v>635</v>
      </c>
      <c r="E22" s="450"/>
      <c r="F22" s="438" t="s">
        <v>800</v>
      </c>
      <c r="G22" s="387">
        <f>G23</f>
        <v>258000</v>
      </c>
      <c r="H22" s="387">
        <f t="shared" si="1"/>
        <v>12000</v>
      </c>
      <c r="I22" s="651">
        <f>I23</f>
        <v>270000</v>
      </c>
      <c r="J22" s="463" t="e">
        <f>I22/#REF!</f>
        <v>#REF!</v>
      </c>
      <c r="K22" s="463">
        <f t="shared" si="0"/>
        <v>1.0465116279069768</v>
      </c>
    </row>
    <row r="23" spans="2:11">
      <c r="B23" s="10"/>
      <c r="C23" s="10"/>
      <c r="D23" s="10"/>
      <c r="E23" s="451">
        <v>635</v>
      </c>
      <c r="F23" s="11" t="s">
        <v>800</v>
      </c>
      <c r="G23" s="388">
        <f>List1!L78</f>
        <v>258000</v>
      </c>
      <c r="H23" s="387">
        <f t="shared" si="1"/>
        <v>12000</v>
      </c>
      <c r="I23" s="7">
        <f>List1!N78</f>
        <v>270000</v>
      </c>
      <c r="J23" s="463" t="e">
        <f>I23/#REF!</f>
        <v>#REF!</v>
      </c>
      <c r="K23" s="463">
        <f t="shared" si="0"/>
        <v>1.0465116279069768</v>
      </c>
    </row>
    <row r="24" spans="2:11" ht="25.5">
      <c r="B24" s="10"/>
      <c r="C24" s="10">
        <v>64</v>
      </c>
      <c r="D24" s="10"/>
      <c r="E24" s="451"/>
      <c r="F24" s="13" t="s">
        <v>731</v>
      </c>
      <c r="G24" s="387">
        <f>G25</f>
        <v>34380</v>
      </c>
      <c r="H24" s="387">
        <f t="shared" si="1"/>
        <v>-6380</v>
      </c>
      <c r="I24" s="650">
        <f>I25</f>
        <v>28000</v>
      </c>
      <c r="J24" s="463" t="e">
        <f>I24/#REF!</f>
        <v>#REF!</v>
      </c>
      <c r="K24" s="463">
        <f t="shared" si="0"/>
        <v>0.81442699243746364</v>
      </c>
    </row>
    <row r="25" spans="2:11">
      <c r="B25" s="10"/>
      <c r="C25" s="438"/>
      <c r="D25" s="438">
        <v>642</v>
      </c>
      <c r="E25" s="451"/>
      <c r="F25" s="9" t="s">
        <v>534</v>
      </c>
      <c r="G25" s="387">
        <f>G26+G27</f>
        <v>34380</v>
      </c>
      <c r="H25" s="387">
        <f t="shared" si="1"/>
        <v>-6380</v>
      </c>
      <c r="I25" s="651">
        <f>I26+I27</f>
        <v>28000</v>
      </c>
      <c r="J25" s="463" t="e">
        <f>I25/#REF!</f>
        <v>#REF!</v>
      </c>
      <c r="K25" s="463">
        <f t="shared" si="0"/>
        <v>0.81442699243746364</v>
      </c>
    </row>
    <row r="26" spans="2:11">
      <c r="B26" s="10"/>
      <c r="C26" s="438"/>
      <c r="D26" s="10"/>
      <c r="E26" s="451">
        <v>641</v>
      </c>
      <c r="F26" s="13" t="s">
        <v>534</v>
      </c>
      <c r="G26" s="388">
        <f>List1!L80</f>
        <v>380</v>
      </c>
      <c r="H26" s="387">
        <f t="shared" si="1"/>
        <v>-380</v>
      </c>
      <c r="I26" s="7">
        <f>List1!N80</f>
        <v>0</v>
      </c>
      <c r="J26" s="463" t="e">
        <f>I26/#REF!</f>
        <v>#REF!</v>
      </c>
      <c r="K26" s="463">
        <f t="shared" si="0"/>
        <v>0</v>
      </c>
    </row>
    <row r="27" spans="2:11">
      <c r="B27" s="10"/>
      <c r="C27" s="438"/>
      <c r="D27" s="438"/>
      <c r="E27" s="451">
        <v>6423</v>
      </c>
      <c r="F27" s="13" t="s">
        <v>764</v>
      </c>
      <c r="G27" s="387">
        <f>List1!L81</f>
        <v>34000</v>
      </c>
      <c r="H27" s="387">
        <f t="shared" si="1"/>
        <v>-6000</v>
      </c>
      <c r="I27" s="650">
        <f>List1!N81</f>
        <v>28000</v>
      </c>
      <c r="J27" s="463" t="e">
        <f>I27/#REF!</f>
        <v>#REF!</v>
      </c>
      <c r="K27" s="463">
        <f t="shared" si="0"/>
        <v>0.82352941176470584</v>
      </c>
    </row>
    <row r="28" spans="2:11">
      <c r="B28" s="10"/>
      <c r="C28" s="438">
        <v>65</v>
      </c>
      <c r="D28" s="438"/>
      <c r="E28" s="451"/>
      <c r="F28" s="9" t="s">
        <v>770</v>
      </c>
      <c r="G28" s="387">
        <f>G29+G31+G33</f>
        <v>1001014</v>
      </c>
      <c r="H28" s="387">
        <f t="shared" si="1"/>
        <v>10635496.779999999</v>
      </c>
      <c r="I28" s="651">
        <f>I29+I31+I33</f>
        <v>11636510.779999999</v>
      </c>
      <c r="J28" s="463" t="e">
        <f>I28/#REF!</f>
        <v>#REF!</v>
      </c>
      <c r="K28" s="463">
        <f t="shared" si="0"/>
        <v>11.624723310563088</v>
      </c>
    </row>
    <row r="29" spans="2:11">
      <c r="B29" s="10"/>
      <c r="C29" s="438"/>
      <c r="D29" s="438">
        <v>651</v>
      </c>
      <c r="E29" s="451"/>
      <c r="F29" s="9" t="s">
        <v>765</v>
      </c>
      <c r="G29" s="387">
        <f>G30</f>
        <v>398</v>
      </c>
      <c r="H29" s="387">
        <f t="shared" si="1"/>
        <v>7602</v>
      </c>
      <c r="I29" s="651">
        <f>I30</f>
        <v>8000</v>
      </c>
      <c r="J29" s="463" t="e">
        <f>I29/#REF!</f>
        <v>#REF!</v>
      </c>
      <c r="K29" s="463">
        <f t="shared" si="0"/>
        <v>20.100502512562816</v>
      </c>
    </row>
    <row r="30" spans="2:11">
      <c r="B30" s="10"/>
      <c r="C30" s="438"/>
      <c r="D30" s="10"/>
      <c r="E30" s="451">
        <v>6512</v>
      </c>
      <c r="F30" s="13" t="s">
        <v>766</v>
      </c>
      <c r="G30" s="388">
        <f>List1!L83</f>
        <v>398</v>
      </c>
      <c r="H30" s="387">
        <f t="shared" si="1"/>
        <v>7602</v>
      </c>
      <c r="I30" s="7">
        <f>List1!N83</f>
        <v>8000</v>
      </c>
      <c r="J30" s="463" t="e">
        <f>I30/#REF!</f>
        <v>#REF!</v>
      </c>
      <c r="K30" s="463">
        <f t="shared" si="0"/>
        <v>20.100502512562816</v>
      </c>
    </row>
    <row r="31" spans="2:11">
      <c r="B31" s="10"/>
      <c r="C31" s="438"/>
      <c r="D31" s="438">
        <v>652</v>
      </c>
      <c r="E31" s="451"/>
      <c r="F31" s="9" t="s">
        <v>767</v>
      </c>
      <c r="G31" s="387">
        <f>G32</f>
        <v>616</v>
      </c>
      <c r="H31" s="387">
        <f t="shared" si="1"/>
        <v>1384</v>
      </c>
      <c r="I31" s="651">
        <f>I32</f>
        <v>2000</v>
      </c>
      <c r="J31" s="463" t="e">
        <f>I31/#REF!</f>
        <v>#REF!</v>
      </c>
      <c r="K31" s="463">
        <f t="shared" si="0"/>
        <v>3.2467532467532467</v>
      </c>
    </row>
    <row r="32" spans="2:11">
      <c r="B32" s="10"/>
      <c r="C32" s="438"/>
      <c r="D32" s="10"/>
      <c r="E32" s="451">
        <v>6526</v>
      </c>
      <c r="F32" s="13" t="s">
        <v>768</v>
      </c>
      <c r="G32" s="388">
        <f>List1!L84</f>
        <v>616</v>
      </c>
      <c r="H32" s="387">
        <f t="shared" si="1"/>
        <v>1384</v>
      </c>
      <c r="I32" s="650">
        <f>List1!N84</f>
        <v>2000</v>
      </c>
      <c r="J32" s="463" t="e">
        <f>I32/#REF!</f>
        <v>#REF!</v>
      </c>
      <c r="K32" s="463">
        <f t="shared" si="0"/>
        <v>3.2467532467532467</v>
      </c>
    </row>
    <row r="33" spans="2:11">
      <c r="B33" s="10"/>
      <c r="C33" s="10"/>
      <c r="D33" s="438">
        <v>653</v>
      </c>
      <c r="E33" s="451"/>
      <c r="F33" s="9" t="s">
        <v>539</v>
      </c>
      <c r="G33" s="387">
        <f>G34</f>
        <v>1000000</v>
      </c>
      <c r="H33" s="387">
        <f t="shared" si="1"/>
        <v>10626510.779999999</v>
      </c>
      <c r="I33" s="651">
        <f>I34</f>
        <v>11626510.779999999</v>
      </c>
      <c r="J33" s="463" t="e">
        <f>I33/#REF!</f>
        <v>#REF!</v>
      </c>
      <c r="K33" s="463">
        <f t="shared" si="0"/>
        <v>11.626510779999998</v>
      </c>
    </row>
    <row r="34" spans="2:11">
      <c r="B34" s="10"/>
      <c r="C34" s="10"/>
      <c r="D34" s="10"/>
      <c r="E34" s="451">
        <v>6532</v>
      </c>
      <c r="F34" s="13" t="s">
        <v>769</v>
      </c>
      <c r="G34" s="388">
        <f>List1!L85</f>
        <v>1000000</v>
      </c>
      <c r="H34" s="387">
        <f t="shared" si="1"/>
        <v>10626510.779999999</v>
      </c>
      <c r="I34" s="7">
        <f>List1!N85</f>
        <v>11626510.779999999</v>
      </c>
      <c r="J34" s="463" t="e">
        <f>I34/#REF!</f>
        <v>#REF!</v>
      </c>
      <c r="K34" s="463">
        <f t="shared" si="0"/>
        <v>11.626510779999998</v>
      </c>
    </row>
    <row r="35" spans="2:11">
      <c r="B35" s="10"/>
      <c r="C35" s="438">
        <v>66</v>
      </c>
      <c r="D35" s="438"/>
      <c r="E35" s="450"/>
      <c r="F35" s="9" t="s">
        <v>540</v>
      </c>
      <c r="G35" s="387">
        <f t="shared" ref="G35:I36" si="3">G36</f>
        <v>55000</v>
      </c>
      <c r="H35" s="387">
        <f t="shared" si="1"/>
        <v>-15000</v>
      </c>
      <c r="I35" s="440">
        <f t="shared" si="3"/>
        <v>40000</v>
      </c>
      <c r="J35" s="463" t="e">
        <f>I35/#REF!</f>
        <v>#REF!</v>
      </c>
      <c r="K35" s="463">
        <f t="shared" si="0"/>
        <v>0.72727272727272729</v>
      </c>
    </row>
    <row r="36" spans="2:11">
      <c r="B36" s="10"/>
      <c r="C36" s="10"/>
      <c r="D36" s="438">
        <v>663</v>
      </c>
      <c r="E36" s="450"/>
      <c r="F36" s="9" t="s">
        <v>790</v>
      </c>
      <c r="G36" s="387">
        <f t="shared" si="3"/>
        <v>55000</v>
      </c>
      <c r="H36" s="387">
        <f t="shared" si="1"/>
        <v>-15000</v>
      </c>
      <c r="I36" s="440">
        <f t="shared" si="3"/>
        <v>40000</v>
      </c>
      <c r="J36" s="463" t="e">
        <f>I36/#REF!</f>
        <v>#REF!</v>
      </c>
      <c r="K36" s="463">
        <f t="shared" si="0"/>
        <v>0.72727272727272729</v>
      </c>
    </row>
    <row r="37" spans="2:11">
      <c r="B37" s="10"/>
      <c r="C37" s="10"/>
      <c r="D37" s="438"/>
      <c r="E37" s="451">
        <v>6632</v>
      </c>
      <c r="F37" s="13" t="s">
        <v>558</v>
      </c>
      <c r="G37" s="388">
        <f>List1!L88</f>
        <v>55000</v>
      </c>
      <c r="H37" s="387">
        <f t="shared" si="1"/>
        <v>-15000</v>
      </c>
      <c r="I37" s="7">
        <f>List1!N88</f>
        <v>40000</v>
      </c>
      <c r="J37" s="463" t="e">
        <f>I37/#REF!</f>
        <v>#REF!</v>
      </c>
      <c r="K37" s="463">
        <f t="shared" si="0"/>
        <v>0.72727272727272729</v>
      </c>
    </row>
    <row r="38" spans="2:11">
      <c r="B38" s="10"/>
      <c r="C38" s="438">
        <v>68</v>
      </c>
      <c r="D38" s="438"/>
      <c r="E38" s="450"/>
      <c r="F38" s="9" t="s">
        <v>484</v>
      </c>
      <c r="G38" s="440">
        <f t="shared" ref="G38:I39" si="4">G39</f>
        <v>1327</v>
      </c>
      <c r="H38" s="387">
        <f t="shared" si="1"/>
        <v>-327</v>
      </c>
      <c r="I38" s="651">
        <f t="shared" si="4"/>
        <v>1000</v>
      </c>
      <c r="J38" s="494" t="e">
        <f>I38/#REF!</f>
        <v>#REF!</v>
      </c>
      <c r="K38" s="494">
        <f t="shared" si="0"/>
        <v>0.75357950263752826</v>
      </c>
    </row>
    <row r="39" spans="2:11">
      <c r="B39" s="10"/>
      <c r="C39" s="10"/>
      <c r="D39" s="438">
        <v>683</v>
      </c>
      <c r="E39" s="451"/>
      <c r="F39" s="9" t="s">
        <v>540</v>
      </c>
      <c r="G39" s="440">
        <f t="shared" si="4"/>
        <v>1327</v>
      </c>
      <c r="H39" s="387">
        <f t="shared" si="1"/>
        <v>-327</v>
      </c>
      <c r="I39" s="651">
        <f t="shared" si="4"/>
        <v>1000</v>
      </c>
      <c r="J39" s="463" t="e">
        <f>I39/#REF!</f>
        <v>#REF!</v>
      </c>
      <c r="K39" s="463">
        <f t="shared" si="0"/>
        <v>0.75357950263752826</v>
      </c>
    </row>
    <row r="40" spans="2:11">
      <c r="B40" s="10"/>
      <c r="C40" s="10"/>
      <c r="D40" s="10"/>
      <c r="E40" s="451">
        <v>6831</v>
      </c>
      <c r="F40" s="13" t="s">
        <v>540</v>
      </c>
      <c r="G40" s="7">
        <f>List1!L89</f>
        <v>1327</v>
      </c>
      <c r="H40" s="387">
        <f t="shared" si="1"/>
        <v>-327</v>
      </c>
      <c r="I40" s="7">
        <f>List1!N89</f>
        <v>1000</v>
      </c>
      <c r="J40" s="463" t="e">
        <f>I40/#REF!</f>
        <v>#REF!</v>
      </c>
      <c r="K40" s="463">
        <f t="shared" si="0"/>
        <v>0.75357950263752826</v>
      </c>
    </row>
    <row r="41" spans="2:11">
      <c r="B41" s="438">
        <v>7</v>
      </c>
      <c r="C41" s="10"/>
      <c r="D41" s="10"/>
      <c r="E41" s="457"/>
      <c r="F41" s="13" t="s">
        <v>8</v>
      </c>
      <c r="G41" s="437">
        <f>G42</f>
        <v>5309</v>
      </c>
      <c r="H41" s="387">
        <f t="shared" si="1"/>
        <v>-5309</v>
      </c>
      <c r="I41" s="649">
        <f t="shared" ref="I41:I43" si="5">I42</f>
        <v>0</v>
      </c>
      <c r="J41" s="463" t="e">
        <f>I41/#REF!</f>
        <v>#REF!</v>
      </c>
      <c r="K41" s="463">
        <f t="shared" si="0"/>
        <v>0</v>
      </c>
    </row>
    <row r="42" spans="2:11" ht="15" customHeight="1">
      <c r="B42" s="10"/>
      <c r="C42" s="10">
        <v>72</v>
      </c>
      <c r="D42" s="10"/>
      <c r="E42" s="457"/>
      <c r="F42" s="439" t="s">
        <v>485</v>
      </c>
      <c r="G42" s="7">
        <f>G43</f>
        <v>5309</v>
      </c>
      <c r="H42" s="387">
        <f t="shared" si="1"/>
        <v>-5309</v>
      </c>
      <c r="I42" s="7">
        <f t="shared" si="5"/>
        <v>0</v>
      </c>
      <c r="J42" s="463" t="e">
        <f>I42/#REF!</f>
        <v>#REF!</v>
      </c>
      <c r="K42" s="485"/>
    </row>
    <row r="43" spans="2:11">
      <c r="B43" s="10"/>
      <c r="C43" s="10"/>
      <c r="D43" s="10">
        <v>721</v>
      </c>
      <c r="E43" s="451"/>
      <c r="F43" s="439" t="s">
        <v>732</v>
      </c>
      <c r="G43" s="7">
        <f>G44</f>
        <v>5309</v>
      </c>
      <c r="H43" s="387">
        <f t="shared" si="1"/>
        <v>-5309</v>
      </c>
      <c r="I43" s="7">
        <f t="shared" si="5"/>
        <v>0</v>
      </c>
      <c r="J43" s="463" t="e">
        <f>I43/#REF!</f>
        <v>#REF!</v>
      </c>
      <c r="K43" s="485"/>
    </row>
    <row r="44" spans="2:11">
      <c r="B44" s="10"/>
      <c r="C44" s="10"/>
      <c r="D44" s="10"/>
      <c r="E44" s="451">
        <v>7211</v>
      </c>
      <c r="F44" s="439" t="s">
        <v>733</v>
      </c>
      <c r="G44" s="7">
        <f>List1!L95</f>
        <v>5309</v>
      </c>
      <c r="H44" s="387">
        <f t="shared" si="1"/>
        <v>-5309</v>
      </c>
      <c r="I44" s="7">
        <f>List1!N95</f>
        <v>0</v>
      </c>
      <c r="J44" s="463" t="e">
        <f>I44/#REF!</f>
        <v>#REF!</v>
      </c>
      <c r="K44" s="485"/>
    </row>
    <row r="45" spans="2:11" ht="18">
      <c r="B45" s="690"/>
      <c r="C45" s="690"/>
      <c r="D45" s="690"/>
      <c r="E45" s="690"/>
      <c r="F45" s="690"/>
      <c r="G45" s="690"/>
      <c r="H45" s="690"/>
      <c r="I45" s="690"/>
      <c r="J45" s="690"/>
      <c r="K45" s="690"/>
    </row>
    <row r="46" spans="2:11" ht="36.75" customHeight="1">
      <c r="B46" s="693" t="s">
        <v>14</v>
      </c>
      <c r="C46" s="694"/>
      <c r="D46" s="694"/>
      <c r="E46" s="694"/>
      <c r="F46" s="695"/>
      <c r="G46" s="333" t="s">
        <v>791</v>
      </c>
      <c r="H46" s="333" t="s">
        <v>815</v>
      </c>
      <c r="I46" s="333" t="s">
        <v>816</v>
      </c>
      <c r="J46" s="333" t="s">
        <v>701</v>
      </c>
      <c r="K46" s="483" t="s">
        <v>702</v>
      </c>
    </row>
    <row r="47" spans="2:11">
      <c r="B47" s="687"/>
      <c r="C47" s="688"/>
      <c r="D47" s="688"/>
      <c r="E47" s="688"/>
      <c r="F47" s="689"/>
      <c r="G47" s="340">
        <v>2</v>
      </c>
      <c r="H47" s="340"/>
      <c r="I47" s="340">
        <v>3</v>
      </c>
      <c r="J47" s="340" t="s">
        <v>771</v>
      </c>
      <c r="K47" s="484" t="s">
        <v>772</v>
      </c>
    </row>
    <row r="48" spans="2:11">
      <c r="B48" s="9"/>
      <c r="C48" s="9"/>
      <c r="D48" s="13"/>
      <c r="E48" s="448"/>
      <c r="F48" s="9" t="s">
        <v>719</v>
      </c>
      <c r="G48" s="387">
        <f>G49+G107</f>
        <v>2262320</v>
      </c>
      <c r="H48" s="387">
        <f>I48-G48</f>
        <v>-1039805</v>
      </c>
      <c r="I48" s="387">
        <f>I49+I107</f>
        <v>1222515</v>
      </c>
      <c r="J48" s="447" t="e">
        <f>I48/#REF!</f>
        <v>#REF!</v>
      </c>
      <c r="K48" s="447">
        <f t="shared" ref="K48:K91" si="6">I48/G48</f>
        <v>0.54038111319353588</v>
      </c>
    </row>
    <row r="49" spans="2:11">
      <c r="B49" s="9">
        <v>3</v>
      </c>
      <c r="C49" s="9"/>
      <c r="D49" s="13"/>
      <c r="E49" s="448"/>
      <c r="F49" s="9" t="s">
        <v>9</v>
      </c>
      <c r="G49" s="388">
        <f>G50+G57+G86+G98+G102+G92+G95</f>
        <v>2022320</v>
      </c>
      <c r="H49" s="387">
        <f t="shared" ref="H49:H112" si="7">I49-G49</f>
        <v>-836805</v>
      </c>
      <c r="I49" s="388">
        <f t="shared" ref="I49" si="8">I50+I57+I86+I98+I102+I92+I95</f>
        <v>1185515</v>
      </c>
      <c r="J49" s="447" t="e">
        <f>I49/#REF!</f>
        <v>#REF!</v>
      </c>
      <c r="K49" s="447">
        <f t="shared" si="6"/>
        <v>0.58621533684085603</v>
      </c>
    </row>
    <row r="50" spans="2:11">
      <c r="B50" s="9"/>
      <c r="C50" s="13">
        <v>31</v>
      </c>
      <c r="D50" s="13"/>
      <c r="E50" s="449"/>
      <c r="F50" s="13" t="s">
        <v>10</v>
      </c>
      <c r="G50" s="388">
        <f t="shared" ref="G50:I50" si="9">G51+G53+G55</f>
        <v>491500</v>
      </c>
      <c r="H50" s="387">
        <f t="shared" si="7"/>
        <v>-60300</v>
      </c>
      <c r="I50" s="388">
        <f t="shared" si="9"/>
        <v>431200</v>
      </c>
      <c r="J50" s="447" t="e">
        <f>I50/#REF!</f>
        <v>#REF!</v>
      </c>
      <c r="K50" s="447">
        <f t="shared" si="6"/>
        <v>0.87731434384537132</v>
      </c>
    </row>
    <row r="51" spans="2:11">
      <c r="B51" s="10"/>
      <c r="C51" s="10"/>
      <c r="D51" s="10">
        <v>311</v>
      </c>
      <c r="E51" s="450"/>
      <c r="F51" s="438" t="s">
        <v>734</v>
      </c>
      <c r="G51" s="387">
        <f t="shared" ref="G51:I51" si="10">G52</f>
        <v>410000</v>
      </c>
      <c r="H51" s="387">
        <f t="shared" si="7"/>
        <v>-45350</v>
      </c>
      <c r="I51" s="387">
        <f t="shared" si="10"/>
        <v>364650</v>
      </c>
      <c r="J51" s="447" t="e">
        <f>I51/#REF!</f>
        <v>#REF!</v>
      </c>
      <c r="K51" s="447">
        <f t="shared" si="6"/>
        <v>0.88939024390243904</v>
      </c>
    </row>
    <row r="52" spans="2:11">
      <c r="B52" s="10"/>
      <c r="C52" s="10"/>
      <c r="D52" s="10"/>
      <c r="E52" s="451">
        <v>3111</v>
      </c>
      <c r="F52" s="10" t="s">
        <v>302</v>
      </c>
      <c r="G52" s="388">
        <f>List2!O133+List2!O334+List2!O586</f>
        <v>410000</v>
      </c>
      <c r="H52" s="387">
        <f t="shared" si="7"/>
        <v>-45350</v>
      </c>
      <c r="I52" s="388">
        <f>List2!Q133+List2!Q334+List2!Q586</f>
        <v>364650</v>
      </c>
      <c r="J52" s="447" t="e">
        <f>I52/#REF!</f>
        <v>#REF!</v>
      </c>
      <c r="K52" s="447">
        <f t="shared" si="6"/>
        <v>0.88939024390243904</v>
      </c>
    </row>
    <row r="53" spans="2:11">
      <c r="B53" s="10"/>
      <c r="C53" s="10"/>
      <c r="D53" s="10">
        <v>312</v>
      </c>
      <c r="E53" s="450"/>
      <c r="F53" s="438" t="s">
        <v>137</v>
      </c>
      <c r="G53" s="387">
        <f t="shared" ref="G53:I53" si="11">G54</f>
        <v>3000</v>
      </c>
      <c r="H53" s="387">
        <f t="shared" si="7"/>
        <v>9550</v>
      </c>
      <c r="I53" s="387">
        <f t="shared" si="11"/>
        <v>12550</v>
      </c>
      <c r="J53" s="447" t="e">
        <f>I53/#REF!</f>
        <v>#REF!</v>
      </c>
      <c r="K53" s="447">
        <f t="shared" si="6"/>
        <v>4.1833333333333336</v>
      </c>
    </row>
    <row r="54" spans="2:11">
      <c r="B54" s="10"/>
      <c r="C54" s="10"/>
      <c r="D54" s="10"/>
      <c r="E54" s="451">
        <v>3121</v>
      </c>
      <c r="F54" s="444" t="s">
        <v>137</v>
      </c>
      <c r="G54" s="441">
        <f>List2!O137</f>
        <v>3000</v>
      </c>
      <c r="H54" s="387">
        <f t="shared" si="7"/>
        <v>9550</v>
      </c>
      <c r="I54" s="441">
        <f>List2!Q137+List2!Q589</f>
        <v>12550</v>
      </c>
      <c r="J54" s="447" t="e">
        <f>I54/#REF!</f>
        <v>#REF!</v>
      </c>
      <c r="K54" s="447">
        <f t="shared" si="6"/>
        <v>4.1833333333333336</v>
      </c>
    </row>
    <row r="55" spans="2:11" ht="16.5" customHeight="1">
      <c r="B55" s="10"/>
      <c r="C55" s="10"/>
      <c r="D55" s="10">
        <v>313</v>
      </c>
      <c r="E55" s="450"/>
      <c r="F55" s="438" t="s">
        <v>138</v>
      </c>
      <c r="G55" s="387">
        <f t="shared" ref="G55:I55" si="12">G56</f>
        <v>78500</v>
      </c>
      <c r="H55" s="387">
        <f t="shared" si="7"/>
        <v>-24500</v>
      </c>
      <c r="I55" s="387">
        <f t="shared" si="12"/>
        <v>54000</v>
      </c>
      <c r="J55" s="447" t="e">
        <f>I55/#REF!</f>
        <v>#REF!</v>
      </c>
      <c r="K55" s="447">
        <f t="shared" si="6"/>
        <v>0.68789808917197448</v>
      </c>
    </row>
    <row r="56" spans="2:11">
      <c r="B56" s="10"/>
      <c r="C56" s="10"/>
      <c r="D56" s="10"/>
      <c r="E56" s="451">
        <v>3132</v>
      </c>
      <c r="F56" s="444" t="s">
        <v>164</v>
      </c>
      <c r="G56" s="441">
        <f>List2!O145+List2!O336+List2!O594</f>
        <v>78500</v>
      </c>
      <c r="H56" s="387">
        <f t="shared" si="7"/>
        <v>-24500</v>
      </c>
      <c r="I56" s="441">
        <f>List2!Q145+List2!Q336+List2!Q594</f>
        <v>54000</v>
      </c>
      <c r="J56" s="447" t="e">
        <f>I56/#REF!</f>
        <v>#REF!</v>
      </c>
      <c r="K56" s="447">
        <f t="shared" si="6"/>
        <v>0.68789808917197448</v>
      </c>
    </row>
    <row r="57" spans="2:11">
      <c r="B57" s="10"/>
      <c r="C57" s="10">
        <v>32</v>
      </c>
      <c r="D57" s="10"/>
      <c r="E57" s="451"/>
      <c r="F57" s="10" t="s">
        <v>26</v>
      </c>
      <c r="G57" s="388">
        <f>G58+G63+G68+G77+G79</f>
        <v>1298642</v>
      </c>
      <c r="H57" s="387">
        <f t="shared" si="7"/>
        <v>-722145</v>
      </c>
      <c r="I57" s="388">
        <f t="shared" ref="I57" si="13">I58+I63+I68+I77+I79</f>
        <v>576497</v>
      </c>
      <c r="J57" s="447" t="e">
        <f>I57/#REF!</f>
        <v>#REF!</v>
      </c>
      <c r="K57" s="447">
        <f t="shared" si="6"/>
        <v>0.44392295952233179</v>
      </c>
    </row>
    <row r="58" spans="2:11">
      <c r="B58" s="10"/>
      <c r="C58" s="10"/>
      <c r="D58" s="10">
        <v>321</v>
      </c>
      <c r="E58" s="450"/>
      <c r="F58" s="438" t="s">
        <v>141</v>
      </c>
      <c r="G58" s="387">
        <f t="shared" ref="G58:I58" si="14">G59+G60+G61+G62</f>
        <v>28100</v>
      </c>
      <c r="H58" s="387">
        <f t="shared" si="7"/>
        <v>19200</v>
      </c>
      <c r="I58" s="387">
        <f t="shared" si="14"/>
        <v>47300</v>
      </c>
      <c r="J58" s="447" t="e">
        <f>I58/#REF!</f>
        <v>#REF!</v>
      </c>
      <c r="K58" s="447">
        <f t="shared" si="6"/>
        <v>1.6832740213523132</v>
      </c>
    </row>
    <row r="59" spans="2:11">
      <c r="B59" s="10"/>
      <c r="C59" s="438"/>
      <c r="D59" s="10"/>
      <c r="E59" s="451">
        <v>3211</v>
      </c>
      <c r="F59" s="439" t="s">
        <v>166</v>
      </c>
      <c r="G59" s="388">
        <f>List2!O149</f>
        <v>2000</v>
      </c>
      <c r="H59" s="387">
        <f t="shared" si="7"/>
        <v>0</v>
      </c>
      <c r="I59" s="388">
        <f>List2!Q149</f>
        <v>2000</v>
      </c>
      <c r="J59" s="447" t="e">
        <f>I59/#REF!</f>
        <v>#REF!</v>
      </c>
      <c r="K59" s="447">
        <f t="shared" si="6"/>
        <v>1</v>
      </c>
    </row>
    <row r="60" spans="2:11">
      <c r="B60" s="10"/>
      <c r="C60" s="438"/>
      <c r="D60" s="10"/>
      <c r="E60" s="451">
        <v>3212</v>
      </c>
      <c r="F60" s="444" t="s">
        <v>167</v>
      </c>
      <c r="G60" s="388">
        <f>List2!O150+List2!O340+List2!O600</f>
        <v>7500</v>
      </c>
      <c r="H60" s="387">
        <f t="shared" si="7"/>
        <v>12800</v>
      </c>
      <c r="I60" s="388">
        <f>List2!Q150+List2!Q340+List2!Q600</f>
        <v>20300</v>
      </c>
      <c r="J60" s="447" t="e">
        <f>I60/#REF!</f>
        <v>#REF!</v>
      </c>
      <c r="K60" s="447">
        <f t="shared" si="6"/>
        <v>2.7066666666666666</v>
      </c>
    </row>
    <row r="61" spans="2:11">
      <c r="B61" s="10"/>
      <c r="C61" s="10"/>
      <c r="D61" s="10"/>
      <c r="E61" s="451">
        <v>3213</v>
      </c>
      <c r="F61" s="444" t="s">
        <v>168</v>
      </c>
      <c r="G61" s="388">
        <f>List2!O151</f>
        <v>600</v>
      </c>
      <c r="H61" s="387">
        <f t="shared" si="7"/>
        <v>-600</v>
      </c>
      <c r="I61" s="388">
        <f>List2!Q151</f>
        <v>0</v>
      </c>
      <c r="J61" s="447" t="e">
        <f>I61/#REF!</f>
        <v>#REF!</v>
      </c>
      <c r="K61" s="447">
        <f t="shared" si="6"/>
        <v>0</v>
      </c>
    </row>
    <row r="62" spans="2:11">
      <c r="B62" s="10"/>
      <c r="C62" s="10"/>
      <c r="D62" s="10"/>
      <c r="E62" s="451">
        <v>3214</v>
      </c>
      <c r="F62" s="444" t="s">
        <v>737</v>
      </c>
      <c r="G62" s="388">
        <f>List2!O152</f>
        <v>18000</v>
      </c>
      <c r="H62" s="387">
        <f t="shared" si="7"/>
        <v>7000</v>
      </c>
      <c r="I62" s="388">
        <f>List2!Q152</f>
        <v>25000</v>
      </c>
      <c r="J62" s="447" t="e">
        <f>I62/#REF!</f>
        <v>#REF!</v>
      </c>
      <c r="K62" s="447">
        <f t="shared" si="6"/>
        <v>1.3888888888888888</v>
      </c>
    </row>
    <row r="63" spans="2:11">
      <c r="B63" s="10"/>
      <c r="C63" s="10"/>
      <c r="D63" s="10">
        <v>322</v>
      </c>
      <c r="E63" s="450"/>
      <c r="F63" s="445" t="s">
        <v>88</v>
      </c>
      <c r="G63" s="387">
        <f t="shared" ref="G63:I63" si="15">G64+G65+G66+G67</f>
        <v>66300</v>
      </c>
      <c r="H63" s="387">
        <f t="shared" si="7"/>
        <v>-5350</v>
      </c>
      <c r="I63" s="387">
        <f t="shared" si="15"/>
        <v>60950</v>
      </c>
      <c r="J63" s="447" t="e">
        <f>I63/#REF!</f>
        <v>#REF!</v>
      </c>
      <c r="K63" s="447">
        <f t="shared" si="6"/>
        <v>0.91930618401206632</v>
      </c>
    </row>
    <row r="64" spans="2:11">
      <c r="B64" s="10"/>
      <c r="C64" s="10"/>
      <c r="D64" s="10"/>
      <c r="E64" s="451">
        <v>3221</v>
      </c>
      <c r="F64" s="444" t="s">
        <v>89</v>
      </c>
      <c r="G64" s="388">
        <f>List2!O43+List2!O154+List2!O345+List2!O608</f>
        <v>4000</v>
      </c>
      <c r="H64" s="387">
        <f t="shared" si="7"/>
        <v>11130</v>
      </c>
      <c r="I64" s="388">
        <f>List2!Q154+List2!Q345+List2!Q608+List2!Q43</f>
        <v>15130</v>
      </c>
      <c r="J64" s="447" t="e">
        <f>I64/#REF!</f>
        <v>#REF!</v>
      </c>
      <c r="K64" s="447">
        <f t="shared" si="6"/>
        <v>3.7825000000000002</v>
      </c>
    </row>
    <row r="65" spans="2:11">
      <c r="B65" s="10"/>
      <c r="C65" s="10"/>
      <c r="D65" s="10"/>
      <c r="E65" s="451">
        <v>3223</v>
      </c>
      <c r="F65" s="446" t="s">
        <v>106</v>
      </c>
      <c r="G65" s="388">
        <f>List2!O155+List2!O363+List2!O346</f>
        <v>61000</v>
      </c>
      <c r="H65" s="387">
        <f t="shared" si="7"/>
        <v>-15680</v>
      </c>
      <c r="I65" s="388">
        <f>List2!Q155+List2!Q363+List2!Q346</f>
        <v>45320</v>
      </c>
      <c r="J65" s="447" t="e">
        <f>I65/#REF!</f>
        <v>#REF!</v>
      </c>
      <c r="K65" s="447">
        <f t="shared" si="6"/>
        <v>0.74295081967213117</v>
      </c>
    </row>
    <row r="66" spans="2:11">
      <c r="B66" s="10"/>
      <c r="C66" s="10"/>
      <c r="D66" s="10"/>
      <c r="E66" s="451">
        <v>3225</v>
      </c>
      <c r="F66" s="444" t="s">
        <v>170</v>
      </c>
      <c r="G66" s="388">
        <f>List2!O156+List2!O343</f>
        <v>1000</v>
      </c>
      <c r="H66" s="387">
        <f t="shared" si="7"/>
        <v>-500</v>
      </c>
      <c r="I66" s="388">
        <f>List2!Q156+List2!Q343</f>
        <v>500</v>
      </c>
      <c r="J66" s="447" t="e">
        <f>I66/#REF!</f>
        <v>#REF!</v>
      </c>
      <c r="K66" s="447">
        <f t="shared" si="6"/>
        <v>0.5</v>
      </c>
    </row>
    <row r="67" spans="2:11">
      <c r="B67" s="10"/>
      <c r="C67" s="10"/>
      <c r="D67" s="10"/>
      <c r="E67" s="451">
        <v>3227</v>
      </c>
      <c r="F67" s="444" t="s">
        <v>171</v>
      </c>
      <c r="G67" s="388">
        <f>List2!O157+List2!O344</f>
        <v>300</v>
      </c>
      <c r="H67" s="387">
        <f t="shared" si="7"/>
        <v>-300</v>
      </c>
      <c r="I67" s="388">
        <f>List2!Q157+List2!Q344</f>
        <v>0</v>
      </c>
      <c r="J67" s="447" t="e">
        <f>I67/#REF!</f>
        <v>#REF!</v>
      </c>
      <c r="K67" s="447">
        <f t="shared" si="6"/>
        <v>0</v>
      </c>
    </row>
    <row r="68" spans="2:11">
      <c r="B68" s="10"/>
      <c r="C68" s="10"/>
      <c r="D68" s="10">
        <v>323</v>
      </c>
      <c r="E68" s="450"/>
      <c r="F68" s="438" t="s">
        <v>67</v>
      </c>
      <c r="G68" s="387">
        <f t="shared" ref="G68:I68" si="16">G69+G70+G71+G72+G73+G74+G75+G76</f>
        <v>1164165</v>
      </c>
      <c r="H68" s="387">
        <f t="shared" si="7"/>
        <v>-733545</v>
      </c>
      <c r="I68" s="387">
        <f t="shared" si="16"/>
        <v>430620</v>
      </c>
      <c r="J68" s="447" t="e">
        <f>I68/#REF!</f>
        <v>#REF!</v>
      </c>
      <c r="K68" s="447">
        <f t="shared" si="6"/>
        <v>0.36989601989408716</v>
      </c>
    </row>
    <row r="69" spans="2:11">
      <c r="B69" s="10"/>
      <c r="C69" s="10"/>
      <c r="D69" s="10"/>
      <c r="E69" s="452">
        <v>3231</v>
      </c>
      <c r="F69" s="444" t="s">
        <v>172</v>
      </c>
      <c r="G69" s="441">
        <f>List2!O159</f>
        <v>6000</v>
      </c>
      <c r="H69" s="387">
        <f t="shared" si="7"/>
        <v>2000</v>
      </c>
      <c r="I69" s="441">
        <f>List2!Q159</f>
        <v>8000</v>
      </c>
      <c r="J69" s="447" t="e">
        <f>I69/#REF!</f>
        <v>#REF!</v>
      </c>
      <c r="K69" s="447">
        <f t="shared" si="6"/>
        <v>1.3333333333333333</v>
      </c>
    </row>
    <row r="70" spans="2:11">
      <c r="B70" s="10"/>
      <c r="C70" s="10"/>
      <c r="D70" s="10"/>
      <c r="E70" s="452">
        <v>3232</v>
      </c>
      <c r="F70" s="444" t="s">
        <v>292</v>
      </c>
      <c r="G70" s="441">
        <f>List2!O160+List2!O161+List2!O218+List2!O309+List2!O365+List2!O382+List2!O407</f>
        <v>1050487</v>
      </c>
      <c r="H70" s="387">
        <f t="shared" si="7"/>
        <v>-706487</v>
      </c>
      <c r="I70" s="441">
        <f>List2!Q160+List2!Q161+List2!Q218+List2!Q309+List2!Q365+List2!Q382+List2!Q407</f>
        <v>344000</v>
      </c>
      <c r="J70" s="447" t="e">
        <f>I70/#REF!</f>
        <v>#REF!</v>
      </c>
      <c r="K70" s="447">
        <f t="shared" si="6"/>
        <v>0.32746716522907948</v>
      </c>
    </row>
    <row r="71" spans="2:11">
      <c r="B71" s="10"/>
      <c r="C71" s="10"/>
      <c r="D71" s="10"/>
      <c r="E71" s="452">
        <v>3233</v>
      </c>
      <c r="F71" s="444" t="s">
        <v>68</v>
      </c>
      <c r="G71" s="441">
        <f>List2!O22+List2!O45+List2!O163</f>
        <v>9000</v>
      </c>
      <c r="H71" s="387">
        <f t="shared" si="7"/>
        <v>-1500</v>
      </c>
      <c r="I71" s="441">
        <f>List2!Q22+List2!Q45+List2!Q163</f>
        <v>7500</v>
      </c>
      <c r="J71" s="447" t="e">
        <f>I71/#REF!</f>
        <v>#REF!</v>
      </c>
      <c r="K71" s="447">
        <f t="shared" si="6"/>
        <v>0.83333333333333337</v>
      </c>
    </row>
    <row r="72" spans="2:11">
      <c r="B72" s="10"/>
      <c r="C72" s="10"/>
      <c r="D72" s="10"/>
      <c r="E72" s="452">
        <v>3234</v>
      </c>
      <c r="F72" s="444" t="s">
        <v>107</v>
      </c>
      <c r="G72" s="441">
        <f>List2!O164+List2!O625</f>
        <v>33318</v>
      </c>
      <c r="H72" s="387">
        <f t="shared" si="7"/>
        <v>10182</v>
      </c>
      <c r="I72" s="441">
        <f>List2!Q164+List2!Q625</f>
        <v>43500</v>
      </c>
      <c r="J72" s="447" t="e">
        <f>I72/#REF!</f>
        <v>#REF!</v>
      </c>
      <c r="K72" s="447">
        <f t="shared" si="6"/>
        <v>1.305600576265082</v>
      </c>
    </row>
    <row r="73" spans="2:11">
      <c r="B73" s="10"/>
      <c r="C73" s="10"/>
      <c r="D73" s="10"/>
      <c r="E73" s="452">
        <v>3236</v>
      </c>
      <c r="F73" s="444" t="s">
        <v>735</v>
      </c>
      <c r="G73" s="441">
        <f>List2!O168+List2!O350</f>
        <v>1500</v>
      </c>
      <c r="H73" s="387">
        <f t="shared" si="7"/>
        <v>-1500</v>
      </c>
      <c r="I73" s="441">
        <f>List2!Q168+List2!Q350</f>
        <v>0</v>
      </c>
      <c r="J73" s="447" t="e">
        <f>I73/#REF!</f>
        <v>#REF!</v>
      </c>
      <c r="K73" s="447">
        <f t="shared" si="6"/>
        <v>0</v>
      </c>
    </row>
    <row r="74" spans="2:11">
      <c r="B74" s="10"/>
      <c r="C74" s="10"/>
      <c r="D74" s="10"/>
      <c r="E74" s="452">
        <v>3237</v>
      </c>
      <c r="F74" s="444" t="s">
        <v>736</v>
      </c>
      <c r="G74" s="441">
        <f>List2!O169+List2!O171+List2!O172+List2!O174+List2!O177+List2!O249+List2!O351+List2!O457+List2!O627</f>
        <v>62660</v>
      </c>
      <c r="H74" s="387">
        <f t="shared" si="7"/>
        <v>-40040</v>
      </c>
      <c r="I74" s="441">
        <f>List2!Q169+List2!Q171+List2!Q172+List2!Q174+List2!Q177+List2!Q249+List2!Q351+List2!Q457+List2!Q627+List2!Q609</f>
        <v>22620</v>
      </c>
      <c r="J74" s="447" t="e">
        <f>I74/#REF!</f>
        <v>#REF!</v>
      </c>
      <c r="K74" s="447">
        <f t="shared" si="6"/>
        <v>0.36099585062240663</v>
      </c>
    </row>
    <row r="75" spans="2:11">
      <c r="B75" s="10"/>
      <c r="C75" s="10"/>
      <c r="D75" s="10"/>
      <c r="E75" s="451">
        <v>3238</v>
      </c>
      <c r="F75" s="442" t="s">
        <v>189</v>
      </c>
      <c r="G75" s="443">
        <f>List2!O178</f>
        <v>600</v>
      </c>
      <c r="H75" s="387">
        <f t="shared" si="7"/>
        <v>2400</v>
      </c>
      <c r="I75" s="443">
        <f>List2!Q178</f>
        <v>3000</v>
      </c>
      <c r="J75" s="447" t="e">
        <f>I75/#REF!</f>
        <v>#REF!</v>
      </c>
      <c r="K75" s="447">
        <f t="shared" si="6"/>
        <v>5</v>
      </c>
    </row>
    <row r="76" spans="2:11">
      <c r="B76" s="10"/>
      <c r="C76" s="10"/>
      <c r="D76" s="10"/>
      <c r="E76" s="451">
        <v>3239</v>
      </c>
      <c r="F76" s="10" t="s">
        <v>190</v>
      </c>
      <c r="G76" s="388">
        <f>List2!O179</f>
        <v>600</v>
      </c>
      <c r="H76" s="387">
        <f t="shared" si="7"/>
        <v>1400</v>
      </c>
      <c r="I76" s="388">
        <f>List2!Q179</f>
        <v>2000</v>
      </c>
      <c r="J76" s="447" t="e">
        <f>I76/#REF!</f>
        <v>#REF!</v>
      </c>
      <c r="K76" s="447">
        <f t="shared" si="6"/>
        <v>3.3333333333333335</v>
      </c>
    </row>
    <row r="77" spans="2:11">
      <c r="B77" s="10"/>
      <c r="C77" s="10"/>
      <c r="D77" s="10">
        <v>324</v>
      </c>
      <c r="E77" s="450"/>
      <c r="F77" s="438" t="s">
        <v>738</v>
      </c>
      <c r="G77" s="387">
        <f t="shared" ref="G77:I77" si="17">G78</f>
        <v>100</v>
      </c>
      <c r="H77" s="387">
        <f t="shared" si="7"/>
        <v>-100</v>
      </c>
      <c r="I77" s="387">
        <f t="shared" si="17"/>
        <v>0</v>
      </c>
      <c r="J77" s="447" t="e">
        <f>I77/#REF!</f>
        <v>#REF!</v>
      </c>
      <c r="K77" s="447">
        <f t="shared" si="6"/>
        <v>0</v>
      </c>
    </row>
    <row r="78" spans="2:11">
      <c r="B78" s="10"/>
      <c r="C78" s="10"/>
      <c r="D78" s="10"/>
      <c r="E78" s="451">
        <v>3241</v>
      </c>
      <c r="F78" s="10" t="s">
        <v>738</v>
      </c>
      <c r="G78" s="388">
        <f>List2!O181</f>
        <v>100</v>
      </c>
      <c r="H78" s="387">
        <f t="shared" si="7"/>
        <v>-100</v>
      </c>
      <c r="I78" s="388">
        <f>List2!Q181</f>
        <v>0</v>
      </c>
      <c r="J78" s="447" t="e">
        <f>I78/#REF!</f>
        <v>#REF!</v>
      </c>
      <c r="K78" s="447">
        <f t="shared" si="6"/>
        <v>0</v>
      </c>
    </row>
    <row r="79" spans="2:11">
      <c r="B79" s="10"/>
      <c r="C79" s="10"/>
      <c r="D79" s="10">
        <v>329</v>
      </c>
      <c r="E79" s="450"/>
      <c r="F79" s="438" t="s">
        <v>69</v>
      </c>
      <c r="G79" s="387">
        <f t="shared" ref="G79:I79" si="18">G81+G82+G83+G84+G85+G80</f>
        <v>39977</v>
      </c>
      <c r="H79" s="387">
        <f t="shared" si="7"/>
        <v>-2350</v>
      </c>
      <c r="I79" s="387">
        <f t="shared" si="18"/>
        <v>37627</v>
      </c>
      <c r="J79" s="447" t="e">
        <f>I79/#REF!</f>
        <v>#REF!</v>
      </c>
      <c r="K79" s="447">
        <f t="shared" si="6"/>
        <v>0.94121619931460587</v>
      </c>
    </row>
    <row r="80" spans="2:11" ht="25.5">
      <c r="B80" s="10"/>
      <c r="C80" s="10"/>
      <c r="D80" s="10"/>
      <c r="E80" s="451">
        <v>3291</v>
      </c>
      <c r="F80" s="439" t="s">
        <v>739</v>
      </c>
      <c r="G80" s="388">
        <f>List2!O24+List2!O25+List2!O47+List2!O26</f>
        <v>24500</v>
      </c>
      <c r="H80" s="387">
        <f t="shared" si="7"/>
        <v>-10000</v>
      </c>
      <c r="I80" s="388">
        <f>List2!Q24+List2!Q25+List2!Q47+List2!Q26</f>
        <v>14500</v>
      </c>
      <c r="J80" s="447" t="e">
        <f>I80/#REF!</f>
        <v>#REF!</v>
      </c>
      <c r="K80" s="447">
        <f t="shared" si="6"/>
        <v>0.59183673469387754</v>
      </c>
    </row>
    <row r="81" spans="2:11">
      <c r="B81" s="10"/>
      <c r="C81" s="10"/>
      <c r="D81" s="10"/>
      <c r="E81" s="452">
        <v>3292</v>
      </c>
      <c r="F81" s="10" t="s">
        <v>194</v>
      </c>
      <c r="G81" s="388">
        <f>List2!O184</f>
        <v>2200</v>
      </c>
      <c r="H81" s="387">
        <f t="shared" si="7"/>
        <v>1600</v>
      </c>
      <c r="I81" s="388">
        <f>List2!Q184</f>
        <v>3800</v>
      </c>
      <c r="J81" s="447" t="e">
        <f>I81/#REF!</f>
        <v>#REF!</v>
      </c>
      <c r="K81" s="447">
        <f t="shared" si="6"/>
        <v>1.7272727272727273</v>
      </c>
    </row>
    <row r="82" spans="2:11">
      <c r="B82" s="10"/>
      <c r="C82" s="10"/>
      <c r="D82" s="10"/>
      <c r="E82" s="452">
        <v>3293</v>
      </c>
      <c r="F82" s="10" t="s">
        <v>76</v>
      </c>
      <c r="G82" s="388">
        <f>List2!O185+List2!O615</f>
        <v>10000</v>
      </c>
      <c r="H82" s="387">
        <f t="shared" si="7"/>
        <v>0</v>
      </c>
      <c r="I82" s="388">
        <f>List2!Q185+List2!Q615</f>
        <v>10000</v>
      </c>
      <c r="J82" s="447" t="e">
        <f>I82/#REF!</f>
        <v>#REF!</v>
      </c>
      <c r="K82" s="447">
        <f t="shared" si="6"/>
        <v>1</v>
      </c>
    </row>
    <row r="83" spans="2:11">
      <c r="B83" s="10"/>
      <c r="C83" s="10"/>
      <c r="D83" s="10"/>
      <c r="E83" s="452">
        <v>3294</v>
      </c>
      <c r="F83" s="10" t="s">
        <v>740</v>
      </c>
      <c r="G83" s="388">
        <f>List2!O186</f>
        <v>300</v>
      </c>
      <c r="H83" s="387">
        <f t="shared" si="7"/>
        <v>-300</v>
      </c>
      <c r="I83" s="388">
        <f>List2!Q186</f>
        <v>0</v>
      </c>
      <c r="J83" s="447" t="e">
        <f>I83/#REF!</f>
        <v>#REF!</v>
      </c>
      <c r="K83" s="447">
        <f t="shared" si="6"/>
        <v>0</v>
      </c>
    </row>
    <row r="84" spans="2:11">
      <c r="B84" s="10"/>
      <c r="C84" s="10"/>
      <c r="D84" s="10"/>
      <c r="E84" s="452">
        <v>3295</v>
      </c>
      <c r="F84" s="10" t="s">
        <v>196</v>
      </c>
      <c r="G84" s="388">
        <f>List2!O187</f>
        <v>650</v>
      </c>
      <c r="H84" s="387">
        <f t="shared" si="7"/>
        <v>5350</v>
      </c>
      <c r="I84" s="388">
        <f>List2!Q187</f>
        <v>6000</v>
      </c>
      <c r="J84" s="447" t="e">
        <f>I84/#REF!</f>
        <v>#REF!</v>
      </c>
      <c r="K84" s="447">
        <f t="shared" si="6"/>
        <v>9.2307692307692299</v>
      </c>
    </row>
    <row r="85" spans="2:11">
      <c r="B85" s="10"/>
      <c r="C85" s="10"/>
      <c r="D85" s="10"/>
      <c r="E85" s="452">
        <v>3299</v>
      </c>
      <c r="F85" s="10" t="s">
        <v>741</v>
      </c>
      <c r="G85" s="388">
        <f>List2!O188+List2!O189+List2!O616</f>
        <v>2327</v>
      </c>
      <c r="H85" s="387">
        <f t="shared" si="7"/>
        <v>1000</v>
      </c>
      <c r="I85" s="388">
        <f>List2!Q188+List2!Q189+List2!Q616</f>
        <v>3327</v>
      </c>
      <c r="J85" s="447" t="e">
        <f>I85/#REF!</f>
        <v>#REF!</v>
      </c>
      <c r="K85" s="447">
        <f t="shared" si="6"/>
        <v>1.4297378599054578</v>
      </c>
    </row>
    <row r="86" spans="2:11">
      <c r="B86" s="10"/>
      <c r="C86" s="10">
        <v>34</v>
      </c>
      <c r="D86" s="10"/>
      <c r="E86" s="452"/>
      <c r="F86" s="10" t="s">
        <v>198</v>
      </c>
      <c r="G86" s="387">
        <f>G89+G87</f>
        <v>3600</v>
      </c>
      <c r="H86" s="387">
        <f t="shared" si="7"/>
        <v>400</v>
      </c>
      <c r="I86" s="388">
        <f>I89+I87</f>
        <v>4000</v>
      </c>
      <c r="J86" s="447" t="e">
        <f>I86/#REF!</f>
        <v>#REF!</v>
      </c>
      <c r="K86" s="447">
        <f t="shared" si="6"/>
        <v>1.1111111111111112</v>
      </c>
    </row>
    <row r="87" spans="2:11">
      <c r="B87" s="10"/>
      <c r="C87" s="10"/>
      <c r="D87" s="438">
        <v>342</v>
      </c>
      <c r="E87" s="453"/>
      <c r="F87" s="438" t="s">
        <v>742</v>
      </c>
      <c r="G87" s="387">
        <f t="shared" ref="G87:I87" si="19">G88</f>
        <v>1300</v>
      </c>
      <c r="H87" s="387">
        <f t="shared" si="7"/>
        <v>0</v>
      </c>
      <c r="I87" s="387">
        <f t="shared" si="19"/>
        <v>1300</v>
      </c>
      <c r="J87" s="447" t="e">
        <f>I87/#REF!</f>
        <v>#REF!</v>
      </c>
      <c r="K87" s="447">
        <f t="shared" si="6"/>
        <v>1</v>
      </c>
    </row>
    <row r="88" spans="2:11" ht="25.5">
      <c r="B88" s="10"/>
      <c r="C88" s="10"/>
      <c r="D88" s="10"/>
      <c r="E88" s="452">
        <v>3422</v>
      </c>
      <c r="F88" s="439" t="s">
        <v>743</v>
      </c>
      <c r="G88" s="388">
        <f>List2!O193</f>
        <v>1300</v>
      </c>
      <c r="H88" s="387">
        <f t="shared" si="7"/>
        <v>0</v>
      </c>
      <c r="I88" s="388">
        <f>List2!Q193</f>
        <v>1300</v>
      </c>
      <c r="J88" s="447" t="e">
        <f>I88/#REF!</f>
        <v>#REF!</v>
      </c>
      <c r="K88" s="447">
        <f t="shared" si="6"/>
        <v>1</v>
      </c>
    </row>
    <row r="89" spans="2:11">
      <c r="B89" s="10"/>
      <c r="C89" s="10"/>
      <c r="D89" s="10">
        <v>343</v>
      </c>
      <c r="E89" s="453"/>
      <c r="F89" s="438" t="s">
        <v>199</v>
      </c>
      <c r="G89" s="387">
        <f t="shared" ref="G89:I89" si="20">G90+G91</f>
        <v>2300</v>
      </c>
      <c r="H89" s="387">
        <f t="shared" si="7"/>
        <v>400</v>
      </c>
      <c r="I89" s="387">
        <f t="shared" si="20"/>
        <v>2700</v>
      </c>
      <c r="J89" s="447" t="e">
        <f>I89/#REF!</f>
        <v>#REF!</v>
      </c>
      <c r="K89" s="447">
        <f t="shared" si="6"/>
        <v>1.173913043478261</v>
      </c>
    </row>
    <row r="90" spans="2:11">
      <c r="B90" s="10"/>
      <c r="C90" s="10"/>
      <c r="D90" s="10"/>
      <c r="E90" s="452">
        <v>3431</v>
      </c>
      <c r="F90" s="10" t="s">
        <v>200</v>
      </c>
      <c r="G90" s="388">
        <f>List2!O192</f>
        <v>1000</v>
      </c>
      <c r="H90" s="387">
        <f t="shared" si="7"/>
        <v>1200</v>
      </c>
      <c r="I90" s="388">
        <f>List2!Q192</f>
        <v>2200</v>
      </c>
      <c r="J90" s="447" t="e">
        <f>I90/#REF!</f>
        <v>#REF!</v>
      </c>
      <c r="K90" s="447">
        <f t="shared" si="6"/>
        <v>2.2000000000000002</v>
      </c>
    </row>
    <row r="91" spans="2:11">
      <c r="B91" s="10"/>
      <c r="C91" s="10"/>
      <c r="D91" s="10"/>
      <c r="E91" s="454">
        <v>3434</v>
      </c>
      <c r="F91" s="10" t="s">
        <v>744</v>
      </c>
      <c r="G91" s="388">
        <f>List2!O194</f>
        <v>1300</v>
      </c>
      <c r="H91" s="387">
        <f t="shared" si="7"/>
        <v>-800</v>
      </c>
      <c r="I91" s="388">
        <f>List2!Q194</f>
        <v>500</v>
      </c>
      <c r="J91" s="447" t="e">
        <f>I91/#REF!</f>
        <v>#REF!</v>
      </c>
      <c r="K91" s="447">
        <f t="shared" si="6"/>
        <v>0.38461538461538464</v>
      </c>
    </row>
    <row r="92" spans="2:11">
      <c r="B92" s="10"/>
      <c r="C92" s="10">
        <v>35</v>
      </c>
      <c r="D92" s="10"/>
      <c r="E92" s="454"/>
      <c r="F92" s="10" t="s">
        <v>552</v>
      </c>
      <c r="G92" s="388">
        <f t="shared" ref="G92:I93" si="21">G93</f>
        <v>14000</v>
      </c>
      <c r="H92" s="387">
        <f t="shared" si="7"/>
        <v>-2000</v>
      </c>
      <c r="I92" s="388">
        <f t="shared" si="21"/>
        <v>12000</v>
      </c>
      <c r="J92" s="447"/>
      <c r="K92" s="447"/>
    </row>
    <row r="93" spans="2:11" ht="38.25">
      <c r="B93" s="10"/>
      <c r="C93" s="10"/>
      <c r="D93" s="438">
        <v>352</v>
      </c>
      <c r="E93" s="455"/>
      <c r="F93" s="461" t="s">
        <v>803</v>
      </c>
      <c r="G93" s="387">
        <f t="shared" si="21"/>
        <v>14000</v>
      </c>
      <c r="H93" s="387">
        <f t="shared" si="7"/>
        <v>-2000</v>
      </c>
      <c r="I93" s="387">
        <f t="shared" si="21"/>
        <v>12000</v>
      </c>
      <c r="J93" s="447"/>
      <c r="K93" s="447"/>
    </row>
    <row r="94" spans="2:11">
      <c r="B94" s="10"/>
      <c r="C94" s="10"/>
      <c r="D94" s="10"/>
      <c r="E94" s="454">
        <v>3523</v>
      </c>
      <c r="F94" s="10" t="s">
        <v>801</v>
      </c>
      <c r="G94" s="388">
        <f>List2!O256</f>
        <v>14000</v>
      </c>
      <c r="H94" s="387">
        <f t="shared" si="7"/>
        <v>-2000</v>
      </c>
      <c r="I94" s="388">
        <f>List2!Q256</f>
        <v>12000</v>
      </c>
      <c r="J94" s="447"/>
      <c r="K94" s="447"/>
    </row>
    <row r="95" spans="2:11">
      <c r="B95" s="10"/>
      <c r="C95" s="10">
        <v>36</v>
      </c>
      <c r="D95" s="10"/>
      <c r="E95" s="454"/>
      <c r="F95" s="10" t="s">
        <v>802</v>
      </c>
      <c r="G95" s="388">
        <f t="shared" ref="G95:I96" si="22">G96</f>
        <v>1500</v>
      </c>
      <c r="H95" s="387">
        <f t="shared" si="7"/>
        <v>700</v>
      </c>
      <c r="I95" s="388">
        <f t="shared" si="22"/>
        <v>2200</v>
      </c>
      <c r="J95" s="447"/>
      <c r="K95" s="447"/>
    </row>
    <row r="96" spans="2:11">
      <c r="B96" s="10"/>
      <c r="C96" s="10"/>
      <c r="D96" s="438">
        <v>363</v>
      </c>
      <c r="E96" s="455"/>
      <c r="F96" s="438" t="s">
        <v>804</v>
      </c>
      <c r="G96" s="387">
        <f t="shared" si="22"/>
        <v>1500</v>
      </c>
      <c r="H96" s="387">
        <f t="shared" si="7"/>
        <v>700</v>
      </c>
      <c r="I96" s="387">
        <f t="shared" si="22"/>
        <v>2200</v>
      </c>
      <c r="J96" s="447"/>
      <c r="K96" s="447"/>
    </row>
    <row r="97" spans="2:11">
      <c r="B97" s="10"/>
      <c r="C97" s="10"/>
      <c r="D97" s="10"/>
      <c r="E97" s="454">
        <v>3631</v>
      </c>
      <c r="F97" s="10" t="s">
        <v>805</v>
      </c>
      <c r="G97" s="388">
        <f>List2!O197</f>
        <v>1500</v>
      </c>
      <c r="H97" s="387">
        <f t="shared" si="7"/>
        <v>700</v>
      </c>
      <c r="I97" s="388">
        <f>List2!Q197</f>
        <v>2200</v>
      </c>
      <c r="J97" s="447"/>
      <c r="K97" s="447"/>
    </row>
    <row r="98" spans="2:11">
      <c r="B98" s="10"/>
      <c r="C98" s="10">
        <v>37</v>
      </c>
      <c r="D98" s="10"/>
      <c r="E98" s="454"/>
      <c r="F98" s="10" t="s">
        <v>745</v>
      </c>
      <c r="G98" s="387">
        <f t="shared" ref="G98:I98" si="23">G99</f>
        <v>104428</v>
      </c>
      <c r="H98" s="387">
        <f t="shared" si="7"/>
        <v>-62478</v>
      </c>
      <c r="I98" s="388">
        <f t="shared" si="23"/>
        <v>41950</v>
      </c>
      <c r="J98" s="447" t="e">
        <f>I98/#REF!</f>
        <v>#REF!</v>
      </c>
      <c r="K98" s="447">
        <f t="shared" ref="K98:K114" si="24">I98/G98</f>
        <v>0.40171218447159768</v>
      </c>
    </row>
    <row r="99" spans="2:11">
      <c r="B99" s="10"/>
      <c r="C99" s="10"/>
      <c r="D99" s="10">
        <v>372</v>
      </c>
      <c r="E99" s="455"/>
      <c r="F99" s="438" t="s">
        <v>746</v>
      </c>
      <c r="G99" s="387">
        <f t="shared" ref="G99:I99" si="25">G100+G101</f>
        <v>104428</v>
      </c>
      <c r="H99" s="387">
        <f t="shared" si="7"/>
        <v>-62478</v>
      </c>
      <c r="I99" s="387">
        <f t="shared" si="25"/>
        <v>41950</v>
      </c>
      <c r="J99" s="447" t="e">
        <f>I99/#REF!</f>
        <v>#REF!</v>
      </c>
      <c r="K99" s="447">
        <f t="shared" si="24"/>
        <v>0.40171218447159768</v>
      </c>
    </row>
    <row r="100" spans="2:11">
      <c r="B100" s="10"/>
      <c r="C100" s="10"/>
      <c r="D100" s="10"/>
      <c r="E100" s="454">
        <v>3721</v>
      </c>
      <c r="F100" s="10" t="s">
        <v>434</v>
      </c>
      <c r="G100" s="388">
        <f>List2!O480+List2!O503+List2!O542+List2!O550+List2!O493+List2!O494</f>
        <v>101928</v>
      </c>
      <c r="H100" s="387">
        <f t="shared" si="7"/>
        <v>-61278</v>
      </c>
      <c r="I100" s="388">
        <f>List2!Q493+List2!Q494+List2!Q504+List2!Q543+List2!Q544+List2!Q551+List2!Q552+List2!Q481</f>
        <v>40650</v>
      </c>
      <c r="J100" s="447" t="e">
        <f>I100/#REF!</f>
        <v>#REF!</v>
      </c>
      <c r="K100" s="447">
        <f t="shared" si="24"/>
        <v>0.39881092535907697</v>
      </c>
    </row>
    <row r="101" spans="2:11">
      <c r="B101" s="10"/>
      <c r="C101" s="10"/>
      <c r="D101" s="10"/>
      <c r="E101" s="454">
        <v>3722</v>
      </c>
      <c r="F101" s="10" t="s">
        <v>747</v>
      </c>
      <c r="G101" s="388">
        <f>List2!O495</f>
        <v>2500</v>
      </c>
      <c r="H101" s="387">
        <f t="shared" si="7"/>
        <v>-1200</v>
      </c>
      <c r="I101" s="388">
        <f>List2!Q495</f>
        <v>1300</v>
      </c>
      <c r="J101" s="447" t="e">
        <f>I101/#REF!</f>
        <v>#REF!</v>
      </c>
      <c r="K101" s="447">
        <f t="shared" si="24"/>
        <v>0.52</v>
      </c>
    </row>
    <row r="102" spans="2:11">
      <c r="B102" s="10"/>
      <c r="C102" s="10">
        <v>38</v>
      </c>
      <c r="D102" s="10"/>
      <c r="E102" s="454"/>
      <c r="F102" s="10" t="s">
        <v>748</v>
      </c>
      <c r="G102" s="388">
        <f t="shared" ref="G102:I102" si="26">G103+G105</f>
        <v>108650</v>
      </c>
      <c r="H102" s="387">
        <f t="shared" si="7"/>
        <v>9018</v>
      </c>
      <c r="I102" s="388">
        <f t="shared" si="26"/>
        <v>117668</v>
      </c>
      <c r="J102" s="447" t="e">
        <f>I102/#REF!</f>
        <v>#REF!</v>
      </c>
      <c r="K102" s="447">
        <f t="shared" si="24"/>
        <v>1.0830004601932812</v>
      </c>
    </row>
    <row r="103" spans="2:11">
      <c r="B103" s="10"/>
      <c r="C103" s="10"/>
      <c r="D103" s="10">
        <v>381</v>
      </c>
      <c r="E103" s="453"/>
      <c r="F103" s="438" t="s">
        <v>96</v>
      </c>
      <c r="G103" s="387">
        <f t="shared" ref="G103:I103" si="27">G104</f>
        <v>108050</v>
      </c>
      <c r="H103" s="387">
        <f t="shared" si="7"/>
        <v>9618</v>
      </c>
      <c r="I103" s="387">
        <f t="shared" si="27"/>
        <v>117668</v>
      </c>
      <c r="J103" s="447" t="e">
        <f>I103/#REF!</f>
        <v>#REF!</v>
      </c>
      <c r="K103" s="447">
        <f t="shared" si="24"/>
        <v>1.0890143452105507</v>
      </c>
    </row>
    <row r="104" spans="2:11">
      <c r="B104" s="10"/>
      <c r="C104" s="10"/>
      <c r="D104" s="10"/>
      <c r="E104" s="452">
        <v>3811</v>
      </c>
      <c r="F104" s="10" t="s">
        <v>81</v>
      </c>
      <c r="G104" s="388">
        <f>List2!O54+List2!O93+List2!O200+List2!O201+List2!O202+List2!O203+List2!O204+List2!O281+List2!O296+List2!O512+List2!O513+List2!O514+List2!O516+List2!O527+List2!O535+List2!O34</f>
        <v>108050</v>
      </c>
      <c r="H104" s="387">
        <f t="shared" si="7"/>
        <v>9618</v>
      </c>
      <c r="I104" s="388">
        <f>List2!Q54+List2!Q93+List2!Q200+List2!Q201+List2!Q202+List2!Q203+List2!Q204+List2!Q281+List2!Q296+List2!Q512+List2!Q513+List2!Q514+List2!Q516+List2!Q527+List2!Q535+List2!Q34</f>
        <v>117668</v>
      </c>
      <c r="J104" s="447" t="e">
        <f>I104/#REF!</f>
        <v>#REF!</v>
      </c>
      <c r="K104" s="447">
        <f t="shared" si="24"/>
        <v>1.0890143452105507</v>
      </c>
    </row>
    <row r="105" spans="2:11">
      <c r="B105" s="10"/>
      <c r="C105" s="10"/>
      <c r="D105" s="10">
        <v>383</v>
      </c>
      <c r="E105" s="453"/>
      <c r="F105" s="438" t="s">
        <v>749</v>
      </c>
      <c r="G105" s="387">
        <f t="shared" ref="G105:I105" si="28">G106</f>
        <v>600</v>
      </c>
      <c r="H105" s="387">
        <f t="shared" si="7"/>
        <v>-600</v>
      </c>
      <c r="I105" s="387">
        <f t="shared" si="28"/>
        <v>0</v>
      </c>
      <c r="J105" s="447" t="e">
        <f>I105/#REF!</f>
        <v>#REF!</v>
      </c>
      <c r="K105" s="447">
        <f t="shared" si="24"/>
        <v>0</v>
      </c>
    </row>
    <row r="106" spans="2:11">
      <c r="B106" s="10"/>
      <c r="C106" s="10"/>
      <c r="D106" s="10"/>
      <c r="E106" s="451">
        <v>3831</v>
      </c>
      <c r="F106" s="10" t="s">
        <v>750</v>
      </c>
      <c r="G106" s="388">
        <f>List2!O225</f>
        <v>600</v>
      </c>
      <c r="H106" s="387">
        <f t="shared" si="7"/>
        <v>-600</v>
      </c>
      <c r="I106" s="388">
        <f>List2!Q225</f>
        <v>0</v>
      </c>
      <c r="J106" s="447" t="e">
        <f>I106/#REF!</f>
        <v>#REF!</v>
      </c>
      <c r="K106" s="447">
        <f t="shared" si="24"/>
        <v>0</v>
      </c>
    </row>
    <row r="107" spans="2:11">
      <c r="B107" s="12">
        <v>4</v>
      </c>
      <c r="C107" s="12"/>
      <c r="D107" s="458"/>
      <c r="E107" s="456"/>
      <c r="F107" s="23" t="s">
        <v>11</v>
      </c>
      <c r="G107" s="387">
        <f>G108</f>
        <v>240000</v>
      </c>
      <c r="H107" s="387">
        <f t="shared" si="7"/>
        <v>-203000</v>
      </c>
      <c r="I107" s="387">
        <f t="shared" ref="I107" si="29">I108</f>
        <v>37000</v>
      </c>
      <c r="J107" s="447" t="e">
        <f>I107/#REF!</f>
        <v>#REF!</v>
      </c>
      <c r="K107" s="447">
        <f t="shared" si="24"/>
        <v>0.15416666666666667</v>
      </c>
    </row>
    <row r="108" spans="2:11">
      <c r="B108" s="13"/>
      <c r="C108" s="13">
        <v>42</v>
      </c>
      <c r="D108" s="13"/>
      <c r="E108" s="449"/>
      <c r="F108" s="24" t="s">
        <v>31</v>
      </c>
      <c r="G108" s="388">
        <f>G109+G111+G117+G115</f>
        <v>240000</v>
      </c>
      <c r="H108" s="387">
        <f t="shared" si="7"/>
        <v>-203000</v>
      </c>
      <c r="I108" s="388">
        <f t="shared" ref="I108" si="30">I109+I111+I117</f>
        <v>37000</v>
      </c>
      <c r="J108" s="447" t="e">
        <f>I108/#REF!</f>
        <v>#REF!</v>
      </c>
      <c r="K108" s="447">
        <f t="shared" si="24"/>
        <v>0.15416666666666667</v>
      </c>
    </row>
    <row r="109" spans="2:11">
      <c r="B109" s="13"/>
      <c r="C109" s="13"/>
      <c r="D109" s="10">
        <v>421</v>
      </c>
      <c r="E109" s="450"/>
      <c r="F109" s="438" t="s">
        <v>234</v>
      </c>
      <c r="G109" s="387">
        <f t="shared" ref="G109:I109" si="31">G110</f>
        <v>225000</v>
      </c>
      <c r="H109" s="387">
        <f t="shared" si="7"/>
        <v>-188000</v>
      </c>
      <c r="I109" s="387">
        <f t="shared" si="31"/>
        <v>37000</v>
      </c>
      <c r="J109" s="447" t="e">
        <f>I109/#REF!</f>
        <v>#REF!</v>
      </c>
      <c r="K109" s="447">
        <f t="shared" si="24"/>
        <v>0.16444444444444445</v>
      </c>
    </row>
    <row r="110" spans="2:11">
      <c r="B110" s="13"/>
      <c r="C110" s="13"/>
      <c r="D110" s="10"/>
      <c r="E110" s="451">
        <v>4214</v>
      </c>
      <c r="F110" s="10" t="s">
        <v>235</v>
      </c>
      <c r="G110" s="388">
        <f>List2!O440+List2!O422</f>
        <v>225000</v>
      </c>
      <c r="H110" s="387">
        <f t="shared" si="7"/>
        <v>-188000</v>
      </c>
      <c r="I110" s="388">
        <f>List2!Q436+List2!Q440</f>
        <v>37000</v>
      </c>
      <c r="J110" s="447" t="e">
        <f>I110/#REF!</f>
        <v>#REF!</v>
      </c>
      <c r="K110" s="447">
        <f t="shared" si="24"/>
        <v>0.16444444444444445</v>
      </c>
    </row>
    <row r="111" spans="2:11">
      <c r="B111" s="13"/>
      <c r="C111" s="13"/>
      <c r="D111" s="10">
        <v>422</v>
      </c>
      <c r="E111" s="450"/>
      <c r="F111" s="438" t="s">
        <v>278</v>
      </c>
      <c r="G111" s="387">
        <f t="shared" ref="G111:I111" si="32">G112+G113+G114</f>
        <v>8500</v>
      </c>
      <c r="H111" s="387">
        <f t="shared" si="7"/>
        <v>-8500</v>
      </c>
      <c r="I111" s="387">
        <f t="shared" si="32"/>
        <v>0</v>
      </c>
      <c r="J111" s="447" t="e">
        <f>I111/#REF!</f>
        <v>#REF!</v>
      </c>
      <c r="K111" s="447">
        <f t="shared" si="24"/>
        <v>0</v>
      </c>
    </row>
    <row r="112" spans="2:11">
      <c r="B112" s="13"/>
      <c r="C112" s="13"/>
      <c r="D112" s="10"/>
      <c r="E112" s="451">
        <v>4221</v>
      </c>
      <c r="F112" s="10" t="s">
        <v>751</v>
      </c>
      <c r="G112" s="388">
        <f>List2!O235+List2!O236+List2!O301</f>
        <v>6000</v>
      </c>
      <c r="H112" s="387">
        <f t="shared" si="7"/>
        <v>-6000</v>
      </c>
      <c r="I112" s="388">
        <f>List2!Q235+List2!Q236+List2!Q301</f>
        <v>0</v>
      </c>
      <c r="J112" s="447" t="e">
        <f>I112/#REF!</f>
        <v>#REF!</v>
      </c>
      <c r="K112" s="447">
        <f t="shared" si="24"/>
        <v>0</v>
      </c>
    </row>
    <row r="113" spans="2:11">
      <c r="B113" s="13"/>
      <c r="C113" s="13"/>
      <c r="D113" s="10"/>
      <c r="E113" s="451">
        <v>4223</v>
      </c>
      <c r="F113" s="10" t="s">
        <v>279</v>
      </c>
      <c r="G113" s="388">
        <f>List2!O237</f>
        <v>0</v>
      </c>
      <c r="H113" s="387">
        <f t="shared" ref="H113:H118" si="33">I113-G113</f>
        <v>0</v>
      </c>
      <c r="I113" s="388">
        <f>List2!Q237</f>
        <v>0</v>
      </c>
      <c r="J113" s="447" t="e">
        <f>I113/#REF!</f>
        <v>#REF!</v>
      </c>
      <c r="K113" s="447" t="e">
        <f t="shared" si="24"/>
        <v>#DIV/0!</v>
      </c>
    </row>
    <row r="114" spans="2:11">
      <c r="B114" s="13"/>
      <c r="C114" s="13"/>
      <c r="D114" s="10"/>
      <c r="E114" s="451">
        <v>4225</v>
      </c>
      <c r="F114" s="10" t="s">
        <v>752</v>
      </c>
      <c r="G114" s="388">
        <f>List2!O392</f>
        <v>2500</v>
      </c>
      <c r="H114" s="387">
        <f t="shared" si="33"/>
        <v>-2500</v>
      </c>
      <c r="I114" s="388">
        <f>List2!Q392</f>
        <v>0</v>
      </c>
      <c r="J114" s="447" t="e">
        <f>I114/#REF!</f>
        <v>#REF!</v>
      </c>
      <c r="K114" s="447">
        <f t="shared" si="24"/>
        <v>0</v>
      </c>
    </row>
    <row r="115" spans="2:11" hidden="1">
      <c r="B115" s="13"/>
      <c r="C115" s="13"/>
      <c r="D115" s="10">
        <v>423</v>
      </c>
      <c r="E115" s="451"/>
      <c r="F115" s="438" t="s">
        <v>338</v>
      </c>
      <c r="G115" s="387">
        <f>G116</f>
        <v>0</v>
      </c>
      <c r="H115" s="387">
        <f t="shared" si="33"/>
        <v>0</v>
      </c>
      <c r="I115" s="387"/>
      <c r="J115" s="495"/>
      <c r="K115" s="495"/>
    </row>
    <row r="116" spans="2:11" hidden="1">
      <c r="B116" s="13"/>
      <c r="C116" s="13"/>
      <c r="D116" s="10"/>
      <c r="E116" s="451">
        <v>4231</v>
      </c>
      <c r="F116" s="10" t="s">
        <v>783</v>
      </c>
      <c r="G116" s="388">
        <f>List2!O284</f>
        <v>0</v>
      </c>
      <c r="H116" s="387">
        <f t="shared" si="33"/>
        <v>0</v>
      </c>
      <c r="I116" s="388"/>
      <c r="J116" s="447"/>
      <c r="K116" s="447"/>
    </row>
    <row r="117" spans="2:11">
      <c r="B117" s="13"/>
      <c r="C117" s="13"/>
      <c r="D117" s="10">
        <v>426</v>
      </c>
      <c r="E117" s="450"/>
      <c r="F117" s="438" t="s">
        <v>239</v>
      </c>
      <c r="G117" s="387">
        <f t="shared" ref="G117:I117" si="34">G118</f>
        <v>6500</v>
      </c>
      <c r="H117" s="387">
        <f t="shared" si="33"/>
        <v>-6500</v>
      </c>
      <c r="I117" s="387">
        <f t="shared" si="34"/>
        <v>0</v>
      </c>
      <c r="J117" s="447" t="e">
        <f>I117/#REF!</f>
        <v>#REF!</v>
      </c>
      <c r="K117" s="447">
        <f>I117/G117</f>
        <v>0</v>
      </c>
    </row>
    <row r="118" spans="2:11" ht="15" customHeight="1">
      <c r="B118" s="13"/>
      <c r="C118" s="13"/>
      <c r="D118" s="10"/>
      <c r="E118" s="451">
        <v>4262</v>
      </c>
      <c r="F118" s="10" t="s">
        <v>753</v>
      </c>
      <c r="G118" s="388">
        <f>List2!O240+List2!O272</f>
        <v>6500</v>
      </c>
      <c r="H118" s="387">
        <f t="shared" si="33"/>
        <v>-6500</v>
      </c>
      <c r="I118" s="388">
        <f>List2!Q240</f>
        <v>0</v>
      </c>
      <c r="J118" s="447" t="e">
        <f>I118/#REF!</f>
        <v>#REF!</v>
      </c>
      <c r="K118" s="447">
        <f>I118/G118</f>
        <v>0</v>
      </c>
    </row>
  </sheetData>
  <mergeCells count="8">
    <mergeCell ref="B47:F47"/>
    <mergeCell ref="B1:K1"/>
    <mergeCell ref="B2:K2"/>
    <mergeCell ref="B3:K3"/>
    <mergeCell ref="B4:F4"/>
    <mergeCell ref="B5:F5"/>
    <mergeCell ref="B45:K45"/>
    <mergeCell ref="B46:F4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&amp;ROpći dio - ekonomska klasifikacija</oddHeader>
    <oddFooter>&amp;C&amp;P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9"/>
  <sheetViews>
    <sheetView zoomScaleNormal="100" workbookViewId="0">
      <selection activeCell="F6" sqref="F6"/>
    </sheetView>
  </sheetViews>
  <sheetFormatPr defaultRowHeight="1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7" width="25.28515625" hidden="1" customWidth="1"/>
    <col min="8" max="9" width="15.7109375" hidden="1" customWidth="1"/>
  </cols>
  <sheetData>
    <row r="1" spans="2:10" ht="18">
      <c r="B1" s="3"/>
      <c r="C1" s="3"/>
      <c r="D1" s="3"/>
      <c r="E1" s="3"/>
      <c r="F1" s="4"/>
      <c r="G1" s="4"/>
      <c r="H1" s="4"/>
      <c r="I1" s="4"/>
    </row>
    <row r="2" spans="2:10" ht="15.75">
      <c r="B2" s="683" t="s">
        <v>813</v>
      </c>
      <c r="C2" s="683"/>
      <c r="D2" s="683"/>
      <c r="E2" s="683"/>
      <c r="F2" s="683"/>
      <c r="G2" s="683"/>
      <c r="H2" s="683"/>
      <c r="I2" s="683"/>
    </row>
    <row r="3" spans="2:10" ht="18">
      <c r="B3" s="3"/>
      <c r="C3" s="3"/>
      <c r="D3" s="3"/>
      <c r="E3" s="3"/>
      <c r="F3" s="4"/>
      <c r="G3" s="4"/>
      <c r="H3" s="4"/>
      <c r="I3" s="4"/>
    </row>
    <row r="4" spans="2:10" ht="25.5">
      <c r="B4" s="333" t="s">
        <v>14</v>
      </c>
      <c r="C4" s="333" t="s">
        <v>791</v>
      </c>
      <c r="D4" s="333" t="s">
        <v>780</v>
      </c>
      <c r="E4" s="333" t="s">
        <v>815</v>
      </c>
      <c r="F4" s="333" t="s">
        <v>816</v>
      </c>
      <c r="G4" s="333" t="s">
        <v>792</v>
      </c>
      <c r="H4" s="333" t="s">
        <v>701</v>
      </c>
      <c r="I4" s="333" t="s">
        <v>702</v>
      </c>
      <c r="J4" s="465"/>
    </row>
    <row r="5" spans="2:10">
      <c r="B5" s="333"/>
      <c r="C5" s="333"/>
      <c r="D5" s="333"/>
      <c r="E5" s="333"/>
      <c r="F5" s="333"/>
      <c r="G5" s="333">
        <v>4</v>
      </c>
      <c r="H5" s="333" t="s">
        <v>771</v>
      </c>
      <c r="I5" s="333" t="s">
        <v>772</v>
      </c>
      <c r="J5" s="465"/>
    </row>
    <row r="6" spans="2:10">
      <c r="B6" s="9" t="s">
        <v>716</v>
      </c>
      <c r="C6" s="437">
        <f>C7+C9+C13+C18+C11+C16</f>
        <v>2262320</v>
      </c>
      <c r="D6" s="437">
        <f t="shared" ref="D6:G6" si="0">D7+D9+D13+D18+D11+D16</f>
        <v>1000000</v>
      </c>
      <c r="E6" s="437">
        <f>F6-C6</f>
        <v>10459776.779999999</v>
      </c>
      <c r="F6" s="649">
        <f t="shared" si="0"/>
        <v>12722096.779999999</v>
      </c>
      <c r="G6" s="649">
        <f t="shared" si="0"/>
        <v>2209873.7400000002</v>
      </c>
      <c r="H6" s="463" t="e">
        <f>F6/#REF!</f>
        <v>#REF!</v>
      </c>
      <c r="I6" s="463">
        <f>F6/C6</f>
        <v>5.6234735934792601</v>
      </c>
      <c r="J6" s="465"/>
    </row>
    <row r="7" spans="2:10">
      <c r="B7" s="9" t="s">
        <v>717</v>
      </c>
      <c r="C7" s="388">
        <f>C8</f>
        <v>49290</v>
      </c>
      <c r="D7" s="388"/>
      <c r="E7" s="437">
        <f t="shared" ref="E7:E29" si="1">F7-C7</f>
        <v>5346</v>
      </c>
      <c r="F7" s="650">
        <f>F8</f>
        <v>54636</v>
      </c>
      <c r="G7" s="650">
        <f>G8</f>
        <v>49290</v>
      </c>
      <c r="H7" s="463" t="e">
        <f>F7/#REF!</f>
        <v>#REF!</v>
      </c>
      <c r="I7" s="463">
        <f t="shared" ref="I7:I29" si="2">F7/C7</f>
        <v>1.1084601339014</v>
      </c>
      <c r="J7" s="465"/>
    </row>
    <row r="8" spans="2:10">
      <c r="B8" s="341" t="s">
        <v>718</v>
      </c>
      <c r="C8" s="388">
        <f>List1!L53</f>
        <v>49290</v>
      </c>
      <c r="D8" s="388"/>
      <c r="E8" s="437">
        <f t="shared" si="1"/>
        <v>5346</v>
      </c>
      <c r="F8" s="650">
        <f>List1!N53</f>
        <v>54636</v>
      </c>
      <c r="G8" s="650">
        <f>List1!O53</f>
        <v>49290</v>
      </c>
      <c r="H8" s="463" t="e">
        <f>F8/#REF!</f>
        <v>#REF!</v>
      </c>
      <c r="I8" s="463">
        <f t="shared" si="2"/>
        <v>1.1084601339014</v>
      </c>
      <c r="J8" s="465"/>
    </row>
    <row r="9" spans="2:10">
      <c r="B9" s="9" t="s">
        <v>728</v>
      </c>
      <c r="C9" s="388">
        <f>C10</f>
        <v>36721</v>
      </c>
      <c r="D9" s="404"/>
      <c r="E9" s="437">
        <f t="shared" si="1"/>
        <v>2279</v>
      </c>
      <c r="F9" s="650">
        <f>F10</f>
        <v>39000</v>
      </c>
      <c r="G9" s="650">
        <f>G10</f>
        <v>36721</v>
      </c>
      <c r="H9" s="463" t="e">
        <f>F9/#REF!</f>
        <v>#REF!</v>
      </c>
      <c r="I9" s="463">
        <f t="shared" si="2"/>
        <v>1.0620625799950982</v>
      </c>
      <c r="J9" s="465"/>
    </row>
    <row r="10" spans="2:10">
      <c r="B10" s="342" t="s">
        <v>729</v>
      </c>
      <c r="C10" s="388">
        <f>List1!L83+List1!L84+List1!L90+List1!L79</f>
        <v>36721</v>
      </c>
      <c r="D10" s="388">
        <f>List1!M83+List1!M84+List1!M90+List1!M79</f>
        <v>36721</v>
      </c>
      <c r="E10" s="437">
        <f t="shared" si="1"/>
        <v>2279</v>
      </c>
      <c r="F10" s="7">
        <f>List1!N83+List1!N84+List1!N90+List1!N79</f>
        <v>39000</v>
      </c>
      <c r="G10" s="7">
        <f>List1!O83+List1!O84+List1!O90+List1!O79</f>
        <v>36721</v>
      </c>
      <c r="H10" s="463" t="e">
        <f>F10/#REF!</f>
        <v>#REF!</v>
      </c>
      <c r="I10" s="463">
        <f t="shared" si="2"/>
        <v>1.0620625799950982</v>
      </c>
      <c r="J10" s="465"/>
    </row>
    <row r="11" spans="2:10">
      <c r="B11" s="9" t="s">
        <v>806</v>
      </c>
      <c r="C11" s="388">
        <f t="shared" ref="C11:G11" si="3">C12</f>
        <v>1000000</v>
      </c>
      <c r="D11" s="388">
        <f t="shared" si="3"/>
        <v>1000000</v>
      </c>
      <c r="E11" s="437">
        <f t="shared" si="1"/>
        <v>10626510.779999999</v>
      </c>
      <c r="F11" s="7">
        <f t="shared" si="3"/>
        <v>11626510.779999999</v>
      </c>
      <c r="G11" s="7">
        <f t="shared" si="3"/>
        <v>1000000</v>
      </c>
      <c r="H11" s="463"/>
      <c r="I11" s="463"/>
      <c r="J11" s="465"/>
    </row>
    <row r="12" spans="2:10">
      <c r="B12" s="342" t="s">
        <v>807</v>
      </c>
      <c r="C12" s="388">
        <f>List1!L85</f>
        <v>1000000</v>
      </c>
      <c r="D12" s="388">
        <f>List1!M85</f>
        <v>1000000</v>
      </c>
      <c r="E12" s="437">
        <f t="shared" si="1"/>
        <v>10626510.779999999</v>
      </c>
      <c r="F12" s="7">
        <f>List1!N85</f>
        <v>11626510.779999999</v>
      </c>
      <c r="G12" s="7">
        <f>List1!O85</f>
        <v>1000000</v>
      </c>
      <c r="H12" s="463"/>
      <c r="I12" s="463"/>
      <c r="J12" s="465"/>
    </row>
    <row r="13" spans="2:10">
      <c r="B13" s="9" t="s">
        <v>754</v>
      </c>
      <c r="C13" s="388">
        <f>C14+C15</f>
        <v>1116000</v>
      </c>
      <c r="D13" s="404"/>
      <c r="E13" s="437">
        <f t="shared" si="1"/>
        <v>-154050</v>
      </c>
      <c r="F13" s="650">
        <f>F14+F15</f>
        <v>961950</v>
      </c>
      <c r="G13" s="650">
        <f>G14+G15</f>
        <v>1063553.74</v>
      </c>
      <c r="H13" s="463" t="e">
        <f>F13/#REF!</f>
        <v>#REF!</v>
      </c>
      <c r="I13" s="463">
        <f t="shared" si="2"/>
        <v>0.86196236559139783</v>
      </c>
      <c r="J13" s="465"/>
    </row>
    <row r="14" spans="2:10">
      <c r="B14" s="15" t="s">
        <v>725</v>
      </c>
      <c r="C14" s="388">
        <f>List1!L60+List1!L66+List1!L68+List1!L74+List1!L75+List1!L78</f>
        <v>684000</v>
      </c>
      <c r="D14" s="388">
        <f>List1!M60+List1!M66+List1!M68+List1!M74+List1!M75+List1!M78</f>
        <v>562704.49</v>
      </c>
      <c r="E14" s="437">
        <f t="shared" si="1"/>
        <v>-35200</v>
      </c>
      <c r="F14" s="7">
        <f>List1!N60+List1!N66+List1!N68+List1!N74+List1!N75+List1!N78</f>
        <v>648800</v>
      </c>
      <c r="G14" s="7">
        <f>List1!O60+List1!O66+List1!O68+List1!O74+List1!O75+List1!O78</f>
        <v>717226.74</v>
      </c>
      <c r="H14" s="463" t="e">
        <f>F14/#REF!</f>
        <v>#REF!</v>
      </c>
      <c r="I14" s="463">
        <f t="shared" si="2"/>
        <v>0.94853801169590646</v>
      </c>
      <c r="J14" s="465"/>
    </row>
    <row r="15" spans="2:10">
      <c r="B15" s="15" t="s">
        <v>726</v>
      </c>
      <c r="C15" s="388">
        <f>List1!L64+List1!L69+List1!L71+List1!L76+List1!L77</f>
        <v>432000</v>
      </c>
      <c r="D15" s="388">
        <f>List1!M64+List1!M69+List1!M71+List1!M76+List1!M77</f>
        <v>346327</v>
      </c>
      <c r="E15" s="437">
        <f t="shared" si="1"/>
        <v>-118850</v>
      </c>
      <c r="F15" s="7">
        <f>List1!N64+List1!N69+List1!N71+List1!N76+List1!N77</f>
        <v>313150</v>
      </c>
      <c r="G15" s="7">
        <f>List1!O64+List1!O69+List1!O71+List1!O76+List1!O77</f>
        <v>346327</v>
      </c>
      <c r="H15" s="463" t="e">
        <f>F15/#REF!</f>
        <v>#REF!</v>
      </c>
      <c r="I15" s="463">
        <f t="shared" si="2"/>
        <v>0.72488425925925926</v>
      </c>
      <c r="J15" s="465"/>
    </row>
    <row r="16" spans="2:10">
      <c r="B16" s="9" t="s">
        <v>727</v>
      </c>
      <c r="C16" s="388">
        <f t="shared" ref="C16:G16" si="4">C17</f>
        <v>55000</v>
      </c>
      <c r="D16" s="388">
        <f t="shared" si="4"/>
        <v>0</v>
      </c>
      <c r="E16" s="437">
        <f t="shared" si="1"/>
        <v>-15000</v>
      </c>
      <c r="F16" s="7">
        <f t="shared" si="4"/>
        <v>40000</v>
      </c>
      <c r="G16" s="7">
        <f t="shared" si="4"/>
        <v>55000</v>
      </c>
      <c r="H16" s="463"/>
      <c r="I16" s="463"/>
      <c r="J16" s="465"/>
    </row>
    <row r="17" spans="2:12">
      <c r="B17" s="15" t="s">
        <v>808</v>
      </c>
      <c r="C17" s="388">
        <f>List1!L88</f>
        <v>55000</v>
      </c>
      <c r="D17" s="388">
        <f>List1!M88</f>
        <v>0</v>
      </c>
      <c r="E17" s="437">
        <f t="shared" si="1"/>
        <v>-15000</v>
      </c>
      <c r="F17" s="7">
        <f>List1!N88</f>
        <v>40000</v>
      </c>
      <c r="G17" s="7">
        <f>List1!O88</f>
        <v>55000</v>
      </c>
      <c r="H17" s="463"/>
      <c r="I17" s="463"/>
      <c r="J17" s="465"/>
    </row>
    <row r="18" spans="2:12">
      <c r="B18" s="9" t="s">
        <v>788</v>
      </c>
      <c r="C18" s="388">
        <f t="shared" ref="C18:G18" si="5">C19</f>
        <v>5309</v>
      </c>
      <c r="D18" s="388">
        <f t="shared" si="5"/>
        <v>0</v>
      </c>
      <c r="E18" s="437">
        <f t="shared" si="1"/>
        <v>-5309</v>
      </c>
      <c r="F18" s="7">
        <f t="shared" si="5"/>
        <v>0</v>
      </c>
      <c r="G18" s="7">
        <f t="shared" si="5"/>
        <v>5309</v>
      </c>
      <c r="H18" s="463" t="e">
        <f>F18/#REF!</f>
        <v>#REF!</v>
      </c>
      <c r="I18" s="463">
        <f t="shared" si="2"/>
        <v>0</v>
      </c>
      <c r="J18" s="465"/>
    </row>
    <row r="19" spans="2:12">
      <c r="B19" s="15" t="s">
        <v>789</v>
      </c>
      <c r="C19" s="388">
        <f>List1!L94</f>
        <v>5309</v>
      </c>
      <c r="D19" s="404"/>
      <c r="E19" s="437">
        <f t="shared" si="1"/>
        <v>-5309</v>
      </c>
      <c r="F19" s="650">
        <f>List1!N94</f>
        <v>0</v>
      </c>
      <c r="G19" s="650">
        <f>List1!O94</f>
        <v>5309</v>
      </c>
      <c r="H19" s="463" t="e">
        <f>F19/#REF!</f>
        <v>#REF!</v>
      </c>
      <c r="I19" s="463">
        <f t="shared" si="2"/>
        <v>0</v>
      </c>
      <c r="J19" s="465"/>
    </row>
    <row r="20" spans="2:12">
      <c r="B20" s="9" t="s">
        <v>719</v>
      </c>
      <c r="C20" s="387">
        <f>C21+C25+C28</f>
        <v>2262320</v>
      </c>
      <c r="D20" s="436"/>
      <c r="E20" s="437">
        <f t="shared" si="1"/>
        <v>-1041078</v>
      </c>
      <c r="F20" s="651">
        <f>F21+F25+F28</f>
        <v>1221242</v>
      </c>
      <c r="G20" s="651">
        <f>G21+G25+G28</f>
        <v>2210574</v>
      </c>
      <c r="H20" s="463" t="e">
        <f>F20/#REF!</f>
        <v>#REF!</v>
      </c>
      <c r="I20" s="463">
        <f t="shared" si="2"/>
        <v>0.53981841649280382</v>
      </c>
      <c r="J20" s="465"/>
    </row>
    <row r="21" spans="2:12">
      <c r="B21" s="9" t="s">
        <v>717</v>
      </c>
      <c r="C21" s="388">
        <f>C22</f>
        <v>52100</v>
      </c>
      <c r="D21" s="388"/>
      <c r="E21" s="437">
        <f t="shared" si="1"/>
        <v>-7000</v>
      </c>
      <c r="F21" s="650">
        <f>F22</f>
        <v>45100</v>
      </c>
      <c r="G21" s="650">
        <f>G22</f>
        <v>46100</v>
      </c>
      <c r="H21" s="463" t="e">
        <f>F21/#REF!</f>
        <v>#REF!</v>
      </c>
      <c r="I21" s="463">
        <f t="shared" si="2"/>
        <v>0.86564299424184266</v>
      </c>
      <c r="J21" s="465"/>
    </row>
    <row r="22" spans="2:12" ht="15.75" customHeight="1">
      <c r="B22" s="341" t="s">
        <v>718</v>
      </c>
      <c r="C22" s="388">
        <f>'POSEBNI DIO'!F9+'POSEBNI DIO'!F15+'POSEBNI DIO'!F19+'POSEBNI DIO'!F30</f>
        <v>52100</v>
      </c>
      <c r="D22" s="388"/>
      <c r="E22" s="437">
        <f t="shared" si="1"/>
        <v>-7000</v>
      </c>
      <c r="F22" s="650">
        <f>'POSEBNI DIO'!H9+'POSEBNI DIO'!H15+'POSEBNI DIO'!H19+'POSEBNI DIO'!H30</f>
        <v>45100</v>
      </c>
      <c r="G22" s="650">
        <f>'POSEBNI DIO'!I9+'POSEBNI DIO'!I15+'POSEBNI DIO'!I19+'POSEBNI DIO'!I30</f>
        <v>46100</v>
      </c>
      <c r="H22" s="463" t="e">
        <f>F22/#REF!</f>
        <v>#REF!</v>
      </c>
      <c r="I22" s="463">
        <f t="shared" si="2"/>
        <v>0.86564299424184266</v>
      </c>
      <c r="J22" s="465"/>
    </row>
    <row r="23" spans="2:12" ht="15.75" hidden="1" customHeight="1">
      <c r="B23" s="9" t="s">
        <v>728</v>
      </c>
      <c r="C23" s="388"/>
      <c r="D23" s="388"/>
      <c r="E23" s="437">
        <f t="shared" si="1"/>
        <v>0</v>
      </c>
      <c r="F23" s="650"/>
      <c r="G23" s="650"/>
      <c r="H23" s="463"/>
      <c r="I23" s="463"/>
      <c r="J23" s="465"/>
    </row>
    <row r="24" spans="2:12" ht="15.75" hidden="1" customHeight="1">
      <c r="B24" s="342" t="s">
        <v>729</v>
      </c>
      <c r="C24" s="388"/>
      <c r="D24" s="388"/>
      <c r="E24" s="437">
        <f t="shared" si="1"/>
        <v>0</v>
      </c>
      <c r="F24" s="650"/>
      <c r="G24" s="650"/>
      <c r="H24" s="463"/>
      <c r="I24" s="463"/>
      <c r="J24" s="465"/>
    </row>
    <row r="25" spans="2:12">
      <c r="B25" s="9" t="s">
        <v>754</v>
      </c>
      <c r="C25" s="388">
        <f>C26+C27</f>
        <v>2180220</v>
      </c>
      <c r="D25" s="404"/>
      <c r="E25" s="437">
        <f t="shared" si="1"/>
        <v>-1004078</v>
      </c>
      <c r="F25" s="650">
        <f>F26+F27</f>
        <v>1176142</v>
      </c>
      <c r="G25" s="650">
        <f>G26+G27</f>
        <v>2134474</v>
      </c>
      <c r="H25" s="463" t="e">
        <f>F25/#REF!</f>
        <v>#REF!</v>
      </c>
      <c r="I25" s="463">
        <f t="shared" si="2"/>
        <v>0.53946023795763731</v>
      </c>
      <c r="J25" s="465"/>
    </row>
    <row r="26" spans="2:12">
      <c r="B26" s="15" t="s">
        <v>725</v>
      </c>
      <c r="C26" s="388">
        <f>'POSEBNI DIO'!F40+'POSEBNI DIO'!F51+'POSEBNI DIO'!F55+'POSEBNI DIO'!F60+'POSEBNI DIO'!F65+'POSEBNI DIO'!F71+'POSEBNI DIO'!F76+'POSEBNI DIO'!F82+'POSEBNI DIO'!F94+'POSEBNI DIO'!F100+'POSEBNI DIO'!F105+'POSEBNI DIO'!F110+'POSEBNI DIO'!F127+'POSEBNI DIO'!F134+'POSEBNI DIO'!F139+'POSEBNI DIO'!F144+'POSEBNI DIO'!F149+'POSEBNI DIO'!F155+'POSEBNI DIO'!F160+'POSEBNI DIO'!F164+'POSEBNI DIO'!F168+'POSEBNI DIO'!F174</f>
        <v>934533</v>
      </c>
      <c r="D26" s="404"/>
      <c r="E26" s="437">
        <f t="shared" si="1"/>
        <v>-135391</v>
      </c>
      <c r="F26" s="650">
        <f>'POSEBNI DIO'!H40+'POSEBNI DIO'!H51+'POSEBNI DIO'!H55+'POSEBNI DIO'!H60+'POSEBNI DIO'!H65+'POSEBNI DIO'!H71+'POSEBNI DIO'!H76+'POSEBNI DIO'!H82+'POSEBNI DIO'!H94+'POSEBNI DIO'!H100+'POSEBNI DIO'!H105+'POSEBNI DIO'!H110+'POSEBNI DIO'!H127+'POSEBNI DIO'!H134+'POSEBNI DIO'!H139+'POSEBNI DIO'!H144+'POSEBNI DIO'!H149+'POSEBNI DIO'!H155+'POSEBNI DIO'!H160+'POSEBNI DIO'!H164+'POSEBNI DIO'!H168+'POSEBNI DIO'!H174</f>
        <v>799142</v>
      </c>
      <c r="G26" s="650">
        <f>'POSEBNI DIO'!I40+'POSEBNI DIO'!I51+'POSEBNI DIO'!I55+'POSEBNI DIO'!I60+'POSEBNI DIO'!I65+'POSEBNI DIO'!I71+'POSEBNI DIO'!I76+'POSEBNI DIO'!I82+'POSEBNI DIO'!I94+'POSEBNI DIO'!I100+'POSEBNI DIO'!I105+'POSEBNI DIO'!I110+'POSEBNI DIO'!I127+'POSEBNI DIO'!I134+'POSEBNI DIO'!I139+'POSEBNI DIO'!I144+'POSEBNI DIO'!I149+'POSEBNI DIO'!I155+'POSEBNI DIO'!I160+'POSEBNI DIO'!I164+'POSEBNI DIO'!I168+'POSEBNI DIO'!I174</f>
        <v>950233</v>
      </c>
      <c r="H26" s="463" t="e">
        <f>F26/#REF!</f>
        <v>#REF!</v>
      </c>
      <c r="I26" s="463">
        <f t="shared" si="2"/>
        <v>0.85512443113298298</v>
      </c>
      <c r="J26" s="465"/>
    </row>
    <row r="27" spans="2:12" ht="15" customHeight="1">
      <c r="B27" s="15" t="s">
        <v>726</v>
      </c>
      <c r="C27" s="388">
        <f>'POSEBNI DIO'!F89+'POSEBNI DIO'!F115</f>
        <v>1245687</v>
      </c>
      <c r="D27" s="404"/>
      <c r="E27" s="437">
        <f t="shared" si="1"/>
        <v>-868687</v>
      </c>
      <c r="F27" s="650">
        <f>'POSEBNI DIO'!H89+'POSEBNI DIO'!H115</f>
        <v>377000</v>
      </c>
      <c r="G27" s="650">
        <f>'POSEBNI DIO'!I89+'POSEBNI DIO'!I115</f>
        <v>1184241</v>
      </c>
      <c r="H27" s="463" t="e">
        <f>F27/#REF!</f>
        <v>#REF!</v>
      </c>
      <c r="I27" s="463">
        <f t="shared" si="2"/>
        <v>0.30264424369845716</v>
      </c>
      <c r="J27" s="464"/>
      <c r="K27" s="343"/>
      <c r="L27" s="343"/>
    </row>
    <row r="28" spans="2:12">
      <c r="B28" s="9" t="s">
        <v>727</v>
      </c>
      <c r="C28" s="388">
        <f>C29</f>
        <v>30000</v>
      </c>
      <c r="D28" s="404"/>
      <c r="E28" s="437">
        <f t="shared" si="1"/>
        <v>-30000</v>
      </c>
      <c r="F28" s="650">
        <f>F29</f>
        <v>0</v>
      </c>
      <c r="G28" s="650">
        <f>G29</f>
        <v>30000</v>
      </c>
      <c r="H28" s="463" t="e">
        <f>F28/#REF!</f>
        <v>#REF!</v>
      </c>
      <c r="I28" s="463">
        <f t="shared" si="2"/>
        <v>0</v>
      </c>
      <c r="J28" s="464"/>
      <c r="K28" s="343"/>
      <c r="L28" s="343"/>
    </row>
    <row r="29" spans="2:12">
      <c r="B29" s="13">
        <v>51</v>
      </c>
      <c r="C29" s="388">
        <f>'POSEBNI DIO'!F120</f>
        <v>30000</v>
      </c>
      <c r="D29" s="404"/>
      <c r="E29" s="437">
        <f t="shared" si="1"/>
        <v>-30000</v>
      </c>
      <c r="F29" s="650">
        <f>'POSEBNI DIO'!H120</f>
        <v>0</v>
      </c>
      <c r="G29" s="650">
        <f>'POSEBNI DIO'!I120</f>
        <v>30000</v>
      </c>
      <c r="H29" s="463" t="e">
        <f>F29/#REF!</f>
        <v>#REF!</v>
      </c>
      <c r="I29" s="463">
        <f t="shared" si="2"/>
        <v>0</v>
      </c>
      <c r="J29" s="464"/>
      <c r="K29" s="343"/>
      <c r="L29" s="343"/>
    </row>
  </sheetData>
  <mergeCells count="1">
    <mergeCell ref="B2:I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&amp;ROpći dio - izvori financiranja</oddHeader>
    <oddFooter xml:space="preserve">&amp;C&amp;P od 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zoomScaleNormal="100" workbookViewId="0">
      <selection activeCell="E22" sqref="E22"/>
    </sheetView>
  </sheetViews>
  <sheetFormatPr defaultRowHeight="15"/>
  <cols>
    <col min="1" max="1" width="54" customWidth="1"/>
    <col min="2" max="2" width="25.28515625" hidden="1" customWidth="1"/>
    <col min="3" max="5" width="25.28515625" customWidth="1"/>
    <col min="6" max="6" width="25.28515625" hidden="1" customWidth="1"/>
    <col min="7" max="7" width="13.85546875" hidden="1" customWidth="1"/>
    <col min="8" max="8" width="13.140625" hidden="1" customWidth="1"/>
  </cols>
  <sheetData>
    <row r="1" spans="1:8" ht="18" customHeight="1">
      <c r="A1" s="3"/>
      <c r="B1" s="3"/>
      <c r="C1" s="3"/>
      <c r="D1" s="3"/>
      <c r="E1" s="3"/>
      <c r="F1" s="3"/>
      <c r="G1" s="3"/>
      <c r="H1" s="3"/>
    </row>
    <row r="2" spans="1:8" ht="15.75">
      <c r="A2" s="683" t="s">
        <v>13</v>
      </c>
      <c r="B2" s="696"/>
      <c r="C2" s="696"/>
      <c r="D2" s="696"/>
      <c r="E2" s="696"/>
      <c r="F2" s="696"/>
      <c r="G2" s="696"/>
      <c r="H2" s="696"/>
    </row>
    <row r="3" spans="1:8" ht="18">
      <c r="A3" s="3"/>
      <c r="B3" s="3"/>
      <c r="C3" s="3"/>
      <c r="D3" s="3"/>
      <c r="E3" s="329"/>
      <c r="F3" s="329"/>
      <c r="G3" s="329"/>
      <c r="H3" s="4"/>
    </row>
    <row r="4" spans="1:8">
      <c r="A4" s="17" t="s">
        <v>14</v>
      </c>
      <c r="B4" s="17" t="s">
        <v>720</v>
      </c>
      <c r="C4" s="17" t="s">
        <v>791</v>
      </c>
      <c r="D4" s="17" t="s">
        <v>815</v>
      </c>
      <c r="E4" s="316" t="s">
        <v>816</v>
      </c>
      <c r="F4" s="316" t="s">
        <v>794</v>
      </c>
      <c r="G4" s="17" t="s">
        <v>715</v>
      </c>
      <c r="H4" s="17" t="s">
        <v>715</v>
      </c>
    </row>
    <row r="5" spans="1:8" ht="15.75" customHeight="1">
      <c r="A5" s="9" t="s">
        <v>15</v>
      </c>
      <c r="B5" s="387">
        <f t="shared" ref="B5" si="0">B6+B10+B13+B17+B20+B28+B32+B35+B26</f>
        <v>5607907</v>
      </c>
      <c r="C5" s="387">
        <f t="shared" ref="C5:E5" si="1">C6+C10+C13+C17+C20+C28+C32+C35+C26</f>
        <v>2262320</v>
      </c>
      <c r="D5" s="387">
        <f>E5-C5</f>
        <v>-1039805</v>
      </c>
      <c r="E5" s="440">
        <f t="shared" si="1"/>
        <v>1222515</v>
      </c>
      <c r="F5" s="440">
        <f t="shared" ref="F5" si="2">F6+F10+F13+F17+F20+F28+F32+F35+F26</f>
        <v>2209874</v>
      </c>
      <c r="G5" s="421" t="e">
        <f>E5/#REF!</f>
        <v>#REF!</v>
      </c>
      <c r="H5" s="421">
        <f>E5/C5</f>
        <v>0.54038111319353588</v>
      </c>
    </row>
    <row r="6" spans="1:8" ht="15.75" customHeight="1">
      <c r="A6" s="9" t="s">
        <v>16</v>
      </c>
      <c r="B6" s="387">
        <f t="shared" ref="B6" si="3">B7+B8+B9</f>
        <v>2746079</v>
      </c>
      <c r="C6" s="387">
        <f t="shared" ref="C6:E6" si="4">C7+C8+C9</f>
        <v>339237</v>
      </c>
      <c r="D6" s="387">
        <f t="shared" ref="D6:D40" si="5">E6-C6</f>
        <v>49213</v>
      </c>
      <c r="E6" s="440">
        <f t="shared" si="4"/>
        <v>388450</v>
      </c>
      <c r="F6" s="440">
        <f t="shared" ref="F6" si="6">F7+F8+F9</f>
        <v>328237</v>
      </c>
      <c r="G6" s="421" t="e">
        <f>E6/#REF!</f>
        <v>#REF!</v>
      </c>
      <c r="H6" s="421">
        <f t="shared" ref="H6:H40" si="7">E6/C6</f>
        <v>1.1450696710559285</v>
      </c>
    </row>
    <row r="7" spans="1:8">
      <c r="A7" s="14" t="s">
        <v>17</v>
      </c>
      <c r="B7" s="388">
        <v>2440442</v>
      </c>
      <c r="C7" s="388">
        <f>List2!O56</f>
        <v>32100</v>
      </c>
      <c r="D7" s="387">
        <f t="shared" si="5"/>
        <v>-10727</v>
      </c>
      <c r="E7" s="7">
        <f>List2!Q56</f>
        <v>21373</v>
      </c>
      <c r="F7" s="7">
        <f>List2!R56</f>
        <v>26100</v>
      </c>
      <c r="G7" s="421" t="e">
        <f>E7/#REF!</f>
        <v>#REF!</v>
      </c>
      <c r="H7" s="421">
        <f t="shared" si="7"/>
        <v>0.66582554517133952</v>
      </c>
    </row>
    <row r="8" spans="1:8">
      <c r="A8" s="322" t="s">
        <v>18</v>
      </c>
      <c r="B8" s="388">
        <f>List2!O132+List2!O136+List2!O143+List2!O148+List2!O153+List2!O158+List2!O180+List2!O183+List2!O191+List2!O242+List2!O273+List2!O219+List2!O226</f>
        <v>285637</v>
      </c>
      <c r="C8" s="388">
        <f>List2!O132+List2!O136+List2!O143+List2!O148+List2!O153+List2!O158+List2!O180+List2!O183+List2!O191+List2!O242+List2!O273+List2!O219+List2!O226+List2!O195</f>
        <v>287137</v>
      </c>
      <c r="D8" s="387">
        <f t="shared" si="5"/>
        <v>54940</v>
      </c>
      <c r="E8" s="7">
        <f>List2!Q132+List2!Q136+List2!Q143+List2!Q148+List2!Q153+List2!Q158+List2!Q180+List2!Q183+List2!Q191+List2!Q242+List2!Q273+List2!Q219+List2!Q226+List2!Q195</f>
        <v>342077</v>
      </c>
      <c r="F8" s="7">
        <f>List2!R132+List2!R136+List2!R143+List2!R148+List2!R153+List2!R158+List2!R180+List2!R183+List2!R191+List2!R242+List2!R273+List2!R219+List2!R226+List2!R195</f>
        <v>282137</v>
      </c>
      <c r="G8" s="421" t="e">
        <f>E8/#REF!</f>
        <v>#REF!</v>
      </c>
      <c r="H8" s="421">
        <f t="shared" si="7"/>
        <v>1.1913372362321819</v>
      </c>
    </row>
    <row r="9" spans="1:8">
      <c r="A9" s="322" t="s">
        <v>668</v>
      </c>
      <c r="B9" s="388">
        <f>List2!O94</f>
        <v>20000</v>
      </c>
      <c r="C9" s="388">
        <f>List2!O94</f>
        <v>20000</v>
      </c>
      <c r="D9" s="387">
        <f t="shared" si="5"/>
        <v>5000</v>
      </c>
      <c r="E9" s="7">
        <f>List2!Q94</f>
        <v>25000</v>
      </c>
      <c r="F9" s="7">
        <f>List2!R94</f>
        <v>20000</v>
      </c>
      <c r="G9" s="421" t="e">
        <f>E9/#REF!</f>
        <v>#REF!</v>
      </c>
      <c r="H9" s="421">
        <f t="shared" si="7"/>
        <v>1.25</v>
      </c>
    </row>
    <row r="10" spans="1:8">
      <c r="A10" s="12" t="s">
        <v>643</v>
      </c>
      <c r="B10" s="387">
        <f t="shared" ref="B10" si="8">B11+B12</f>
        <v>492150</v>
      </c>
      <c r="C10" s="387">
        <f t="shared" ref="C10:E10" si="9">C11+C12</f>
        <v>68750</v>
      </c>
      <c r="D10" s="387">
        <f t="shared" si="5"/>
        <v>17850</v>
      </c>
      <c r="E10" s="440">
        <f t="shared" si="9"/>
        <v>86600</v>
      </c>
      <c r="F10" s="440">
        <f t="shared" ref="F10" si="10">F11+F12</f>
        <v>88750</v>
      </c>
      <c r="G10" s="421" t="e">
        <f>E10/#REF!</f>
        <v>#REF!</v>
      </c>
      <c r="H10" s="421">
        <f t="shared" si="7"/>
        <v>1.2596363636363637</v>
      </c>
    </row>
    <row r="11" spans="1:8">
      <c r="A11" s="322" t="s">
        <v>644</v>
      </c>
      <c r="B11" s="388">
        <v>492000</v>
      </c>
      <c r="C11" s="388">
        <f>List2!O286+List2!O302</f>
        <v>68600</v>
      </c>
      <c r="D11" s="387">
        <f t="shared" si="5"/>
        <v>18000</v>
      </c>
      <c r="E11" s="7">
        <f>List2!Q286+List2!Q302</f>
        <v>86600</v>
      </c>
      <c r="F11" s="7">
        <f>List2!R286+List2!R302</f>
        <v>88600</v>
      </c>
      <c r="G11" s="421" t="e">
        <f>E11/#REF!</f>
        <v>#REF!</v>
      </c>
      <c r="H11" s="421">
        <f t="shared" si="7"/>
        <v>1.2623906705539358</v>
      </c>
    </row>
    <row r="12" spans="1:8">
      <c r="A12" s="322" t="s">
        <v>691</v>
      </c>
      <c r="B12" s="388">
        <f>List2!O536</f>
        <v>150</v>
      </c>
      <c r="C12" s="388">
        <f>List2!O536</f>
        <v>150</v>
      </c>
      <c r="D12" s="387">
        <f t="shared" si="5"/>
        <v>-150</v>
      </c>
      <c r="E12" s="7">
        <f>List2!Q536</f>
        <v>0</v>
      </c>
      <c r="F12" s="7">
        <f>List2!R536</f>
        <v>150</v>
      </c>
      <c r="G12" s="421" t="e">
        <f>E12/#REF!</f>
        <v>#REF!</v>
      </c>
      <c r="H12" s="421">
        <f t="shared" si="7"/>
        <v>0</v>
      </c>
    </row>
    <row r="13" spans="1:8">
      <c r="A13" s="9" t="s">
        <v>19</v>
      </c>
      <c r="B13" s="387">
        <f t="shared" ref="B13" si="11">B14+B15+B16</f>
        <v>753081</v>
      </c>
      <c r="C13" s="387">
        <f t="shared" ref="C13:E13" si="12">C14+C15+C16</f>
        <v>1123687</v>
      </c>
      <c r="D13" s="387">
        <f t="shared" si="5"/>
        <v>-731692</v>
      </c>
      <c r="E13" s="440">
        <f t="shared" si="12"/>
        <v>391995</v>
      </c>
      <c r="F13" s="440">
        <f t="shared" ref="F13" si="13">F14+F15+F16</f>
        <v>1202241</v>
      </c>
      <c r="G13" s="421" t="e">
        <f>E13/#REF!</f>
        <v>#REF!</v>
      </c>
      <c r="H13" s="421">
        <f t="shared" si="7"/>
        <v>0.34884714337711481</v>
      </c>
    </row>
    <row r="14" spans="1:8">
      <c r="A14" s="15" t="s">
        <v>645</v>
      </c>
      <c r="B14" s="388">
        <v>0</v>
      </c>
      <c r="C14" s="388">
        <f>List2!O257</f>
        <v>14000</v>
      </c>
      <c r="D14" s="387">
        <f t="shared" si="5"/>
        <v>-2000</v>
      </c>
      <c r="E14" s="7">
        <f>List2!Q257</f>
        <v>12000</v>
      </c>
      <c r="F14" s="7">
        <f>List2!R257</f>
        <v>14000</v>
      </c>
      <c r="G14" s="421" t="e">
        <f>E14/#REF!</f>
        <v>#REF!</v>
      </c>
      <c r="H14" s="421">
        <f t="shared" si="7"/>
        <v>0.8571428571428571</v>
      </c>
    </row>
    <row r="15" spans="1:8">
      <c r="A15" s="300" t="s">
        <v>646</v>
      </c>
      <c r="B15" s="409">
        <v>664081</v>
      </c>
      <c r="C15" s="409">
        <f>List2!O312</f>
        <v>1020687</v>
      </c>
      <c r="D15" s="387">
        <f t="shared" si="5"/>
        <v>-680687</v>
      </c>
      <c r="E15" s="650">
        <f>List2!Q312</f>
        <v>340000</v>
      </c>
      <c r="F15" s="650">
        <f>List2!R312</f>
        <v>1184241</v>
      </c>
      <c r="G15" s="421" t="e">
        <f>E15/#REF!</f>
        <v>#REF!</v>
      </c>
      <c r="H15" s="421">
        <f t="shared" si="7"/>
        <v>0.33310897464158945</v>
      </c>
    </row>
    <row r="16" spans="1:8">
      <c r="A16" s="300" t="s">
        <v>670</v>
      </c>
      <c r="B16" s="496">
        <f>List2!O199+List2!O436</f>
        <v>89000</v>
      </c>
      <c r="C16" s="496">
        <f>List2!O199+List2!O436</f>
        <v>89000</v>
      </c>
      <c r="D16" s="387">
        <f t="shared" si="5"/>
        <v>-49005</v>
      </c>
      <c r="E16" s="650">
        <f>List2!Q199+List2!Q436</f>
        <v>39995</v>
      </c>
      <c r="F16" s="650">
        <f>List2!R199+List2!R436</f>
        <v>4000</v>
      </c>
      <c r="G16" s="421" t="e">
        <f>E16/#REF!</f>
        <v>#REF!</v>
      </c>
      <c r="H16" s="421">
        <f t="shared" si="7"/>
        <v>0.44938202247191011</v>
      </c>
    </row>
    <row r="17" spans="1:8">
      <c r="A17" s="323" t="s">
        <v>647</v>
      </c>
      <c r="B17" s="389">
        <f t="shared" ref="B17" si="14">B18+B19</f>
        <v>251400</v>
      </c>
      <c r="C17" s="389">
        <f t="shared" ref="C17:E17" si="15">C18+C19</f>
        <v>18800</v>
      </c>
      <c r="D17" s="387">
        <f t="shared" si="5"/>
        <v>-400</v>
      </c>
      <c r="E17" s="651">
        <f t="shared" si="15"/>
        <v>18400</v>
      </c>
      <c r="F17" s="651">
        <f t="shared" ref="F17" si="16">F18+F19</f>
        <v>18800</v>
      </c>
      <c r="G17" s="421" t="e">
        <f>E17/#REF!</f>
        <v>#REF!</v>
      </c>
      <c r="H17" s="421">
        <f t="shared" si="7"/>
        <v>0.97872340425531912</v>
      </c>
    </row>
    <row r="18" spans="1:8">
      <c r="A18" s="300" t="s">
        <v>648</v>
      </c>
      <c r="B18" s="409">
        <v>0</v>
      </c>
      <c r="C18" s="409">
        <f>List2!O399+List2!O416</f>
        <v>3800</v>
      </c>
      <c r="D18" s="387">
        <f t="shared" si="5"/>
        <v>-3800</v>
      </c>
      <c r="E18" s="650">
        <f>List2!Q399+List2!Q416</f>
        <v>0</v>
      </c>
      <c r="F18" s="650">
        <f>List2!R399+List2!R416</f>
        <v>3800</v>
      </c>
      <c r="G18" s="421" t="e">
        <f>E18/#REF!</f>
        <v>#REF!</v>
      </c>
      <c r="H18" s="421">
        <f t="shared" si="7"/>
        <v>0</v>
      </c>
    </row>
    <row r="19" spans="1:8">
      <c r="A19" s="300" t="s">
        <v>649</v>
      </c>
      <c r="B19" s="409">
        <v>251400</v>
      </c>
      <c r="C19" s="409">
        <f>List2!O356</f>
        <v>15000</v>
      </c>
      <c r="D19" s="387">
        <f t="shared" si="5"/>
        <v>3400</v>
      </c>
      <c r="E19" s="650">
        <f>List2!Q356</f>
        <v>18400</v>
      </c>
      <c r="F19" s="650">
        <f>List2!R356</f>
        <v>15000</v>
      </c>
      <c r="G19" s="421" t="e">
        <f>E19/#REF!</f>
        <v>#REF!</v>
      </c>
      <c r="H19" s="421">
        <f t="shared" si="7"/>
        <v>1.2266666666666666</v>
      </c>
    </row>
    <row r="20" spans="1:8">
      <c r="A20" s="324" t="s">
        <v>650</v>
      </c>
      <c r="B20" s="389">
        <f t="shared" ref="B20" si="17">B21+B25+B23+B22+B24</f>
        <v>977200</v>
      </c>
      <c r="C20" s="389">
        <f t="shared" ref="C20:E20" si="18">C21+C25+C23+C22+C24</f>
        <v>229000</v>
      </c>
      <c r="D20" s="387">
        <f t="shared" si="5"/>
        <v>-199000</v>
      </c>
      <c r="E20" s="651">
        <f t="shared" si="18"/>
        <v>30000</v>
      </c>
      <c r="F20" s="651">
        <f t="shared" ref="F20" si="19">F21+F25+F23+F22+F24</f>
        <v>89000</v>
      </c>
      <c r="G20" s="421" t="e">
        <f>E20/#REF!</f>
        <v>#REF!</v>
      </c>
      <c r="H20" s="421">
        <f t="shared" si="7"/>
        <v>0.13100436681222707</v>
      </c>
    </row>
    <row r="21" spans="1:8" hidden="1">
      <c r="A21" s="300" t="s">
        <v>651</v>
      </c>
      <c r="B21" s="409">
        <v>888200</v>
      </c>
      <c r="C21" s="409"/>
      <c r="D21" s="387">
        <f t="shared" si="5"/>
        <v>0</v>
      </c>
      <c r="E21" s="650"/>
      <c r="F21" s="650"/>
      <c r="G21" s="421" t="e">
        <f>E21/#REF!</f>
        <v>#REF!</v>
      </c>
      <c r="H21" s="421" t="e">
        <f t="shared" si="7"/>
        <v>#DIV/0!</v>
      </c>
    </row>
    <row r="22" spans="1:8">
      <c r="A22" s="300" t="s">
        <v>676</v>
      </c>
      <c r="B22" s="409">
        <f>List2!O383</f>
        <v>0</v>
      </c>
      <c r="C22" s="409">
        <f>List2!O383</f>
        <v>0</v>
      </c>
      <c r="D22" s="387">
        <f t="shared" si="5"/>
        <v>0</v>
      </c>
      <c r="E22" s="650">
        <f>List2!Q383</f>
        <v>0</v>
      </c>
      <c r="F22" s="650">
        <f>List2!R383</f>
        <v>0</v>
      </c>
      <c r="G22" s="421" t="e">
        <f>E22/#REF!</f>
        <v>#REF!</v>
      </c>
      <c r="H22" s="421" t="e">
        <f t="shared" si="7"/>
        <v>#DIV/0!</v>
      </c>
    </row>
    <row r="23" spans="1:8">
      <c r="A23" s="300" t="s">
        <v>674</v>
      </c>
      <c r="B23" s="409">
        <f>List2!O366+List2!O440</f>
        <v>59000</v>
      </c>
      <c r="C23" s="409">
        <f>List2!O366+List2!O440+List2!O439</f>
        <v>199000</v>
      </c>
      <c r="D23" s="387">
        <f t="shared" si="5"/>
        <v>-169000</v>
      </c>
      <c r="E23" s="650">
        <f>List2!Q366+List2!Q440</f>
        <v>30000</v>
      </c>
      <c r="F23" s="650">
        <f>List2!R366+List2!R440</f>
        <v>59000</v>
      </c>
      <c r="G23" s="421" t="e">
        <f>E23/#REF!</f>
        <v>#REF!</v>
      </c>
      <c r="H23" s="421">
        <f t="shared" si="7"/>
        <v>0.15075376884422109</v>
      </c>
    </row>
    <row r="24" spans="1:8" ht="30.75" customHeight="1">
      <c r="A24" s="325" t="s">
        <v>683</v>
      </c>
      <c r="B24" s="409">
        <f>List2!O472</f>
        <v>30000</v>
      </c>
      <c r="C24" s="409">
        <f>List2!O472</f>
        <v>30000</v>
      </c>
      <c r="D24" s="387">
        <f t="shared" si="5"/>
        <v>-30000</v>
      </c>
      <c r="E24" s="650">
        <f>List2!Q472</f>
        <v>0</v>
      </c>
      <c r="F24" s="650">
        <f>List2!R472</f>
        <v>30000</v>
      </c>
      <c r="G24" s="421" t="e">
        <f>E24/#REF!</f>
        <v>#REF!</v>
      </c>
      <c r="H24" s="421">
        <f t="shared" si="7"/>
        <v>0</v>
      </c>
    </row>
    <row r="25" spans="1:8" ht="29.25" hidden="1" customHeight="1">
      <c r="A25" s="325" t="s">
        <v>652</v>
      </c>
      <c r="B25" s="409"/>
      <c r="C25" s="409"/>
      <c r="D25" s="387">
        <f t="shared" si="5"/>
        <v>0</v>
      </c>
      <c r="E25" s="650"/>
      <c r="F25" s="650"/>
      <c r="G25" s="421" t="e">
        <f>E25/#REF!</f>
        <v>#REF!</v>
      </c>
      <c r="H25" s="421" t="e">
        <f t="shared" si="7"/>
        <v>#DIV/0!</v>
      </c>
    </row>
    <row r="26" spans="1:8" ht="29.25" customHeight="1">
      <c r="A26" s="327" t="s">
        <v>694</v>
      </c>
      <c r="B26" s="389">
        <f t="shared" ref="B26" si="20">B27</f>
        <v>15750</v>
      </c>
      <c r="C26" s="389">
        <f t="shared" ref="C26:F26" si="21">C27</f>
        <v>3718</v>
      </c>
      <c r="D26" s="387">
        <f t="shared" si="5"/>
        <v>352</v>
      </c>
      <c r="E26" s="651">
        <f t="shared" si="21"/>
        <v>4070</v>
      </c>
      <c r="F26" s="651">
        <f t="shared" si="21"/>
        <v>3718</v>
      </c>
      <c r="G26" s="421" t="e">
        <f>E26/#REF!</f>
        <v>#REF!</v>
      </c>
      <c r="H26" s="421">
        <f t="shared" si="7"/>
        <v>1.0946745562130178</v>
      </c>
    </row>
    <row r="27" spans="1:8" ht="29.25" customHeight="1">
      <c r="A27" s="325" t="s">
        <v>695</v>
      </c>
      <c r="B27" s="409">
        <v>15750</v>
      </c>
      <c r="C27" s="409">
        <f>List2!O628</f>
        <v>3718</v>
      </c>
      <c r="D27" s="387">
        <f t="shared" si="5"/>
        <v>352</v>
      </c>
      <c r="E27" s="650">
        <f>List2!Q628</f>
        <v>4070</v>
      </c>
      <c r="F27" s="650">
        <f>List2!R628</f>
        <v>3718</v>
      </c>
      <c r="G27" s="421" t="e">
        <f>E27/#REF!</f>
        <v>#REF!</v>
      </c>
      <c r="H27" s="421">
        <f t="shared" si="7"/>
        <v>1.0946745562130178</v>
      </c>
    </row>
    <row r="28" spans="1:8">
      <c r="A28" s="323" t="s">
        <v>653</v>
      </c>
      <c r="B28" s="389">
        <f t="shared" ref="B28" si="22">B29+B30+B31</f>
        <v>46350</v>
      </c>
      <c r="C28" s="389">
        <f t="shared" ref="C28:E28" si="23">C29+C30+C31</f>
        <v>14700</v>
      </c>
      <c r="D28" s="387">
        <f t="shared" si="5"/>
        <v>-14500</v>
      </c>
      <c r="E28" s="651">
        <f t="shared" si="23"/>
        <v>200</v>
      </c>
      <c r="F28" s="651">
        <f t="shared" ref="F28" si="24">F29+F30+F31</f>
        <v>14700</v>
      </c>
      <c r="G28" s="421" t="e">
        <f>E28/#REF!</f>
        <v>#REF!</v>
      </c>
      <c r="H28" s="421">
        <f t="shared" si="7"/>
        <v>1.3605442176870748E-2</v>
      </c>
    </row>
    <row r="29" spans="1:8">
      <c r="A29" s="300" t="s">
        <v>654</v>
      </c>
      <c r="B29" s="409">
        <v>0</v>
      </c>
      <c r="C29" s="409">
        <f>List2!O528</f>
        <v>700</v>
      </c>
      <c r="D29" s="387">
        <f t="shared" si="5"/>
        <v>-700</v>
      </c>
      <c r="E29" s="650">
        <f>List2!Q528</f>
        <v>0</v>
      </c>
      <c r="F29" s="650">
        <f>List2!R528</f>
        <v>700</v>
      </c>
      <c r="G29" s="421" t="e">
        <f>E29/#REF!</f>
        <v>#REF!</v>
      </c>
      <c r="H29" s="421">
        <f t="shared" si="7"/>
        <v>0</v>
      </c>
    </row>
    <row r="30" spans="1:8">
      <c r="A30" s="300" t="s">
        <v>655</v>
      </c>
      <c r="B30" s="409">
        <v>36350</v>
      </c>
      <c r="C30" s="409">
        <f>List2!O512+List2!O514+List2!O516</f>
        <v>4000</v>
      </c>
      <c r="D30" s="387">
        <f t="shared" si="5"/>
        <v>-4000</v>
      </c>
      <c r="E30" s="650">
        <f>List2!Q512+List2!Q514+List2!Q516</f>
        <v>0</v>
      </c>
      <c r="F30" s="650">
        <f>List2!R512+List2!R514+List2!R516</f>
        <v>4000</v>
      </c>
      <c r="G30" s="421" t="e">
        <f>E30/#REF!</f>
        <v>#REF!</v>
      </c>
      <c r="H30" s="421">
        <f t="shared" si="7"/>
        <v>0</v>
      </c>
    </row>
    <row r="31" spans="1:8">
      <c r="A31" s="300" t="s">
        <v>656</v>
      </c>
      <c r="B31" s="409">
        <f>List2!O513</f>
        <v>10000</v>
      </c>
      <c r="C31" s="409">
        <f>List2!O513</f>
        <v>10000</v>
      </c>
      <c r="D31" s="387">
        <f t="shared" si="5"/>
        <v>-9800</v>
      </c>
      <c r="E31" s="650">
        <f>List2!Q513</f>
        <v>200</v>
      </c>
      <c r="F31" s="650">
        <f>List2!R513</f>
        <v>10000</v>
      </c>
      <c r="G31" s="421" t="e">
        <f>E31/#REF!</f>
        <v>#REF!</v>
      </c>
      <c r="H31" s="421">
        <f t="shared" si="7"/>
        <v>0.02</v>
      </c>
    </row>
    <row r="32" spans="1:8">
      <c r="A32" s="323" t="s">
        <v>657</v>
      </c>
      <c r="B32" s="389">
        <f t="shared" ref="B32" si="25">B33+B34</f>
        <v>203897</v>
      </c>
      <c r="C32" s="389">
        <f t="shared" ref="C32:E32" si="26">C33+C34</f>
        <v>33000</v>
      </c>
      <c r="D32" s="387">
        <f t="shared" si="5"/>
        <v>-4550</v>
      </c>
      <c r="E32" s="651">
        <f t="shared" si="26"/>
        <v>28450</v>
      </c>
      <c r="F32" s="651">
        <f t="shared" ref="F32" si="27">F33+F34</f>
        <v>33000</v>
      </c>
      <c r="G32" s="421" t="e">
        <f>E32/#REF!</f>
        <v>#REF!</v>
      </c>
      <c r="H32" s="421">
        <f t="shared" si="7"/>
        <v>0.86212121212121207</v>
      </c>
    </row>
    <row r="33" spans="1:8">
      <c r="A33" s="300" t="s">
        <v>658</v>
      </c>
      <c r="B33" s="409">
        <v>194897</v>
      </c>
      <c r="C33" s="409">
        <f>List2!O486</f>
        <v>24000</v>
      </c>
      <c r="D33" s="387">
        <f t="shared" si="5"/>
        <v>0</v>
      </c>
      <c r="E33" s="650">
        <f>List2!Q486</f>
        <v>24000</v>
      </c>
      <c r="F33" s="650">
        <f>List2!R486</f>
        <v>24000</v>
      </c>
      <c r="G33" s="421" t="e">
        <f>E33/#REF!</f>
        <v>#REF!</v>
      </c>
      <c r="H33" s="421">
        <f t="shared" si="7"/>
        <v>1</v>
      </c>
    </row>
    <row r="34" spans="1:8">
      <c r="A34" s="300" t="s">
        <v>659</v>
      </c>
      <c r="B34" s="409">
        <f>List2!O496</f>
        <v>9000</v>
      </c>
      <c r="C34" s="409">
        <f>List2!O496</f>
        <v>9000</v>
      </c>
      <c r="D34" s="387">
        <f t="shared" si="5"/>
        <v>-4550</v>
      </c>
      <c r="E34" s="650">
        <f>List2!Q496</f>
        <v>4450</v>
      </c>
      <c r="F34" s="650">
        <f>List2!R496</f>
        <v>9000</v>
      </c>
      <c r="G34" s="421" t="e">
        <f>E34/#REF!</f>
        <v>#REF!</v>
      </c>
      <c r="H34" s="421">
        <f t="shared" si="7"/>
        <v>0.49444444444444446</v>
      </c>
    </row>
    <row r="35" spans="1:8">
      <c r="A35" s="323" t="s">
        <v>660</v>
      </c>
      <c r="B35" s="389">
        <f t="shared" ref="B35" si="28">B36+B37+B38+B39+B40+B41</f>
        <v>122000</v>
      </c>
      <c r="C35" s="389">
        <f t="shared" ref="C35:E35" si="29">C36+C37+C38+C39+C40+C41</f>
        <v>431428</v>
      </c>
      <c r="D35" s="387">
        <f t="shared" si="5"/>
        <v>-157078</v>
      </c>
      <c r="E35" s="651">
        <f t="shared" si="29"/>
        <v>274350</v>
      </c>
      <c r="F35" s="651">
        <f t="shared" ref="F35" si="30">F36+F37+F38+F39+F40+F41</f>
        <v>431428</v>
      </c>
      <c r="G35" s="421" t="e">
        <f>E35/#REF!</f>
        <v>#REF!</v>
      </c>
      <c r="H35" s="421">
        <f t="shared" si="7"/>
        <v>0.63591143829329577</v>
      </c>
    </row>
    <row r="36" spans="1:8" hidden="1">
      <c r="A36" s="300" t="s">
        <v>661</v>
      </c>
      <c r="B36" s="409"/>
      <c r="C36" s="409"/>
      <c r="D36" s="387">
        <f t="shared" si="5"/>
        <v>0</v>
      </c>
      <c r="E36" s="650"/>
      <c r="F36" s="650"/>
      <c r="G36" s="421" t="e">
        <f>E36/#REF!</f>
        <v>#REF!</v>
      </c>
      <c r="H36" s="421" t="e">
        <f t="shared" si="7"/>
        <v>#DIV/0!</v>
      </c>
    </row>
    <row r="37" spans="1:8" hidden="1">
      <c r="A37" s="300" t="s">
        <v>662</v>
      </c>
      <c r="B37" s="409"/>
      <c r="C37" s="409"/>
      <c r="D37" s="387">
        <f t="shared" si="5"/>
        <v>0</v>
      </c>
      <c r="E37" s="650"/>
      <c r="F37" s="650"/>
      <c r="G37" s="421" t="e">
        <f>E37/#REF!</f>
        <v>#REF!</v>
      </c>
      <c r="H37" s="421" t="e">
        <f t="shared" si="7"/>
        <v>#DIV/0!</v>
      </c>
    </row>
    <row r="38" spans="1:8">
      <c r="A38" s="300" t="s">
        <v>663</v>
      </c>
      <c r="B38" s="409">
        <v>0</v>
      </c>
      <c r="C38" s="409">
        <f>List2!O505</f>
        <v>7000</v>
      </c>
      <c r="D38" s="387">
        <f t="shared" si="5"/>
        <v>-6000</v>
      </c>
      <c r="E38" s="650">
        <f>List2!Q505</f>
        <v>1000</v>
      </c>
      <c r="F38" s="650">
        <f>List2!R505</f>
        <v>7000</v>
      </c>
      <c r="G38" s="421" t="e">
        <f>E38/#REF!</f>
        <v>#REF!</v>
      </c>
      <c r="H38" s="421">
        <f t="shared" si="7"/>
        <v>0.14285714285714285</v>
      </c>
    </row>
    <row r="39" spans="1:8" hidden="1">
      <c r="A39" s="300" t="s">
        <v>664</v>
      </c>
      <c r="B39" s="409"/>
      <c r="C39" s="409"/>
      <c r="D39" s="387">
        <f t="shared" si="5"/>
        <v>0</v>
      </c>
      <c r="E39" s="650"/>
      <c r="F39" s="650"/>
      <c r="G39" s="421" t="e">
        <f>E39/#REF!</f>
        <v>#REF!</v>
      </c>
      <c r="H39" s="421" t="e">
        <f t="shared" si="7"/>
        <v>#DIV/0!</v>
      </c>
    </row>
    <row r="40" spans="1:8" ht="26.25">
      <c r="A40" s="325" t="s">
        <v>665</v>
      </c>
      <c r="B40" s="409">
        <v>122000</v>
      </c>
      <c r="C40" s="409">
        <f>List2!O545+List2!O553+List2!O617</f>
        <v>424428</v>
      </c>
      <c r="D40" s="387">
        <f t="shared" si="5"/>
        <v>-151078</v>
      </c>
      <c r="E40" s="650">
        <f>List2!Q545+List2!Q553+List2!Q617</f>
        <v>273350</v>
      </c>
      <c r="F40" s="650">
        <f>List2!R545+List2!R553+List2!R617</f>
        <v>424428</v>
      </c>
      <c r="G40" s="421" t="e">
        <f>E40/#REF!</f>
        <v>#REF!</v>
      </c>
      <c r="H40" s="421">
        <f t="shared" si="7"/>
        <v>0.64404327706937337</v>
      </c>
    </row>
    <row r="41" spans="1:8" ht="27.75" hidden="1" customHeight="1">
      <c r="A41" s="325" t="s">
        <v>666</v>
      </c>
      <c r="B41" s="497"/>
      <c r="C41" s="497"/>
      <c r="D41" s="497"/>
      <c r="E41" s="497"/>
      <c r="F41" s="497"/>
      <c r="G41" s="497"/>
      <c r="H41" s="497"/>
    </row>
    <row r="42" spans="1:8">
      <c r="A42" s="326"/>
      <c r="B42" s="498"/>
      <c r="C42" s="498"/>
      <c r="D42" s="498"/>
      <c r="E42" s="498"/>
      <c r="F42" s="498"/>
      <c r="G42" s="498"/>
      <c r="H42" s="498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&amp;ROpći dio - funkcijska klasifikacija</oddHeader>
    <oddFooter>&amp;C&amp;P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"/>
  <sheetViews>
    <sheetView zoomScaleNormal="100" workbookViewId="0">
      <selection activeCell="G14" sqref="G14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5.28515625" hidden="1" customWidth="1"/>
    <col min="6" max="8" width="25.28515625" customWidth="1"/>
    <col min="9" max="10" width="25.28515625" hidden="1" customWidth="1"/>
    <col min="11" max="12" width="0" hidden="1" customWidth="1"/>
  </cols>
  <sheetData>
    <row r="1" spans="1:12" ht="18" customHeigh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2" ht="18" customHeight="1">
      <c r="A2" s="683" t="s">
        <v>20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</row>
    <row r="3" spans="1:12" ht="18">
      <c r="A3" s="3"/>
      <c r="B3" s="3"/>
      <c r="C3" s="3"/>
      <c r="D3" s="3"/>
      <c r="E3" s="3"/>
      <c r="F3" s="3"/>
      <c r="G3" s="3"/>
      <c r="H3" s="4"/>
      <c r="I3" s="4"/>
      <c r="J3" s="4"/>
    </row>
    <row r="4" spans="1:12">
      <c r="A4" s="17" t="s">
        <v>3</v>
      </c>
      <c r="B4" s="16" t="s">
        <v>4</v>
      </c>
      <c r="C4" s="16" t="s">
        <v>5</v>
      </c>
      <c r="D4" s="16" t="s">
        <v>33</v>
      </c>
      <c r="E4" s="17" t="s">
        <v>697</v>
      </c>
      <c r="F4" s="316" t="s">
        <v>791</v>
      </c>
      <c r="G4" s="316" t="s">
        <v>815</v>
      </c>
      <c r="H4" s="316" t="s">
        <v>816</v>
      </c>
      <c r="I4" s="17" t="s">
        <v>38</v>
      </c>
      <c r="J4" s="17" t="s">
        <v>792</v>
      </c>
      <c r="K4" s="17" t="s">
        <v>715</v>
      </c>
      <c r="L4" s="17" t="s">
        <v>715</v>
      </c>
    </row>
    <row r="5" spans="1:12" ht="25.5">
      <c r="A5" s="9">
        <v>8</v>
      </c>
      <c r="B5" s="9"/>
      <c r="C5" s="9"/>
      <c r="D5" s="9" t="s">
        <v>21</v>
      </c>
      <c r="E5" s="387">
        <f>E6</f>
        <v>0</v>
      </c>
      <c r="F5" s="387">
        <f t="shared" ref="F5:J6" si="0">F6</f>
        <v>1000</v>
      </c>
      <c r="G5" s="387">
        <f>H5-F5</f>
        <v>0</v>
      </c>
      <c r="H5" s="387">
        <f t="shared" si="0"/>
        <v>1000</v>
      </c>
      <c r="I5" s="387">
        <f t="shared" si="0"/>
        <v>1000</v>
      </c>
      <c r="J5" s="387">
        <f t="shared" si="0"/>
        <v>0</v>
      </c>
      <c r="K5" s="421" t="e">
        <f>H5/#REF!</f>
        <v>#REF!</v>
      </c>
      <c r="L5" s="421">
        <f>H5/F5</f>
        <v>1</v>
      </c>
    </row>
    <row r="6" spans="1:12">
      <c r="A6" s="9"/>
      <c r="B6" s="13">
        <v>84</v>
      </c>
      <c r="C6" s="13"/>
      <c r="D6" s="13" t="s">
        <v>27</v>
      </c>
      <c r="E6" s="388">
        <f>E7</f>
        <v>0</v>
      </c>
      <c r="F6" s="388">
        <f t="shared" si="0"/>
        <v>1000</v>
      </c>
      <c r="G6" s="387">
        <f t="shared" ref="G6:G10" si="1">H6-F6</f>
        <v>0</v>
      </c>
      <c r="H6" s="388">
        <f t="shared" si="0"/>
        <v>1000</v>
      </c>
      <c r="I6" s="388">
        <f t="shared" si="0"/>
        <v>1000</v>
      </c>
      <c r="J6" s="388">
        <f t="shared" si="0"/>
        <v>0</v>
      </c>
      <c r="K6" s="421" t="e">
        <f>H6/#REF!</f>
        <v>#REF!</v>
      </c>
      <c r="L6" s="421">
        <f t="shared" ref="L6:L10" si="2">H6/F6</f>
        <v>1</v>
      </c>
    </row>
    <row r="7" spans="1:12" ht="25.5">
      <c r="A7" s="10"/>
      <c r="B7" s="10"/>
      <c r="C7" s="11">
        <v>81</v>
      </c>
      <c r="D7" s="14" t="s">
        <v>28</v>
      </c>
      <c r="E7" s="388"/>
      <c r="F7" s="388">
        <f>List1!L139</f>
        <v>1000</v>
      </c>
      <c r="G7" s="387">
        <f t="shared" si="1"/>
        <v>0</v>
      </c>
      <c r="H7" s="388">
        <f>List1!N139</f>
        <v>1000</v>
      </c>
      <c r="I7" s="388">
        <f>List1!O139</f>
        <v>1000</v>
      </c>
      <c r="J7" s="388">
        <f>List1!P139</f>
        <v>0</v>
      </c>
      <c r="K7" s="421" t="e">
        <f>H7/#REF!</f>
        <v>#REF!</v>
      </c>
      <c r="L7" s="421">
        <f t="shared" si="2"/>
        <v>1</v>
      </c>
    </row>
    <row r="8" spans="1:12" ht="25.5">
      <c r="A8" s="12">
        <v>5</v>
      </c>
      <c r="B8" s="12"/>
      <c r="C8" s="12"/>
      <c r="D8" s="23" t="s">
        <v>22</v>
      </c>
      <c r="E8" s="388">
        <f>E9</f>
        <v>0</v>
      </c>
      <c r="F8" s="388">
        <f t="shared" ref="F8:J8" si="3">F9</f>
        <v>1000</v>
      </c>
      <c r="G8" s="387">
        <f t="shared" si="1"/>
        <v>-1000</v>
      </c>
      <c r="H8" s="388">
        <f t="shared" si="3"/>
        <v>0</v>
      </c>
      <c r="I8" s="388">
        <f t="shared" si="3"/>
        <v>1000</v>
      </c>
      <c r="J8" s="388">
        <f t="shared" si="3"/>
        <v>0</v>
      </c>
      <c r="K8" s="421" t="e">
        <f>H8/#REF!</f>
        <v>#REF!</v>
      </c>
      <c r="L8" s="421">
        <f t="shared" si="2"/>
        <v>0</v>
      </c>
    </row>
    <row r="9" spans="1:12" ht="25.5">
      <c r="A9" s="13"/>
      <c r="B9" s="13">
        <v>54</v>
      </c>
      <c r="C9" s="13"/>
      <c r="D9" s="24" t="s">
        <v>29</v>
      </c>
      <c r="E9" s="388">
        <f>E10+E11</f>
        <v>0</v>
      </c>
      <c r="F9" s="388">
        <f t="shared" ref="F9:H9" si="4">F10+F11</f>
        <v>1000</v>
      </c>
      <c r="G9" s="387">
        <f t="shared" si="1"/>
        <v>-1000</v>
      </c>
      <c r="H9" s="388">
        <f t="shared" si="4"/>
        <v>0</v>
      </c>
      <c r="I9" s="388">
        <f t="shared" ref="I9:J9" si="5">I10+I11</f>
        <v>1000</v>
      </c>
      <c r="J9" s="388">
        <f t="shared" si="5"/>
        <v>0</v>
      </c>
      <c r="K9" s="421" t="e">
        <f>H9/#REF!</f>
        <v>#REF!</v>
      </c>
      <c r="L9" s="421">
        <f t="shared" si="2"/>
        <v>0</v>
      </c>
    </row>
    <row r="10" spans="1:12">
      <c r="A10" s="13"/>
      <c r="B10" s="13"/>
      <c r="C10" s="11">
        <v>11</v>
      </c>
      <c r="D10" s="11" t="s">
        <v>7</v>
      </c>
      <c r="E10" s="388">
        <v>0</v>
      </c>
      <c r="F10" s="388">
        <f>List1!L144</f>
        <v>1000</v>
      </c>
      <c r="G10" s="387">
        <f t="shared" si="1"/>
        <v>-1000</v>
      </c>
      <c r="H10" s="388">
        <f>List1!N144</f>
        <v>0</v>
      </c>
      <c r="I10" s="388">
        <f>List1!O144</f>
        <v>1000</v>
      </c>
      <c r="J10" s="388">
        <f>List1!P144</f>
        <v>0</v>
      </c>
      <c r="K10" s="421" t="e">
        <f>H10/#REF!</f>
        <v>#REF!</v>
      </c>
      <c r="L10" s="421">
        <f t="shared" si="2"/>
        <v>0</v>
      </c>
    </row>
    <row r="11" spans="1:12" hidden="1">
      <c r="A11" s="13"/>
      <c r="B11" s="13"/>
      <c r="C11" s="11">
        <v>31</v>
      </c>
      <c r="D11" s="11" t="s">
        <v>30</v>
      </c>
      <c r="E11" s="7"/>
      <c r="F11" s="7"/>
      <c r="G11" s="7"/>
      <c r="H11" s="7"/>
      <c r="I11" s="8"/>
      <c r="J11" s="503"/>
    </row>
  </sheetData>
  <mergeCells count="1">
    <mergeCell ref="A2:L2"/>
  </mergeCells>
  <pageMargins left="0.7" right="0.7" top="0.75" bottom="0.75" header="0.3" footer="0.3"/>
  <pageSetup paperSize="9" orientation="landscape" r:id="rId1"/>
  <headerFooter>
    <oddHeader>&amp;R&amp;8Opći dio - račun financiranja prema ekonomskoj klasifikaciji</oddHeader>
    <oddFooter>&amp;C&amp;P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76"/>
  <sheetViews>
    <sheetView zoomScaleNormal="100" workbookViewId="0">
      <selection activeCell="G173" activeCellId="23" sqref="G50 G54 G59 G64 G70 G75 G81 G88 G93 G99 G104 G109 G114 G119 G126 G133 G138 G143 G148 G154 G159 G163 G167 G173"/>
    </sheetView>
  </sheetViews>
  <sheetFormatPr defaultRowHeight="15"/>
  <cols>
    <col min="1" max="1" width="7.42578125" bestFit="1" customWidth="1"/>
    <col min="2" max="2" width="8.42578125" bestFit="1" customWidth="1"/>
    <col min="3" max="3" width="8.7109375" customWidth="1"/>
    <col min="4" max="4" width="36.42578125" customWidth="1"/>
    <col min="5" max="5" width="5.85546875" hidden="1" customWidth="1"/>
    <col min="6" max="7" width="25.28515625" customWidth="1"/>
    <col min="8" max="8" width="25.5703125" customWidth="1"/>
    <col min="9" max="9" width="22.28515625" hidden="1" customWidth="1"/>
    <col min="10" max="10" width="9.140625" style="433" hidden="1" customWidth="1"/>
  </cols>
  <sheetData>
    <row r="1" spans="1:10" ht="18">
      <c r="A1" s="3"/>
      <c r="B1" s="3"/>
      <c r="C1" s="3"/>
      <c r="D1" s="3"/>
      <c r="E1" s="3"/>
      <c r="F1" s="3"/>
      <c r="G1" s="3"/>
      <c r="H1" s="4"/>
      <c r="I1" s="4"/>
      <c r="J1" s="423"/>
    </row>
    <row r="2" spans="1:10" ht="18" customHeight="1">
      <c r="A2" s="683" t="s">
        <v>23</v>
      </c>
      <c r="B2" s="684"/>
      <c r="C2" s="684"/>
      <c r="D2" s="684"/>
      <c r="E2" s="684"/>
      <c r="F2" s="684"/>
      <c r="G2" s="684"/>
      <c r="H2" s="684"/>
      <c r="I2" s="684"/>
      <c r="J2" s="684"/>
    </row>
    <row r="3" spans="1:10" ht="18">
      <c r="A3" s="3"/>
      <c r="B3" s="3"/>
      <c r="C3" s="3"/>
      <c r="D3" s="3"/>
      <c r="E3" s="3"/>
      <c r="F3" s="3"/>
      <c r="G3" s="3"/>
      <c r="H3" s="328"/>
      <c r="I3" s="328"/>
      <c r="J3" s="423"/>
    </row>
    <row r="4" spans="1:10" ht="38.25">
      <c r="A4" s="727" t="s">
        <v>24</v>
      </c>
      <c r="B4" s="728"/>
      <c r="C4" s="729"/>
      <c r="D4" s="16" t="s">
        <v>25</v>
      </c>
      <c r="E4" s="17" t="s">
        <v>697</v>
      </c>
      <c r="F4" s="17" t="s">
        <v>791</v>
      </c>
      <c r="G4" s="16" t="s">
        <v>815</v>
      </c>
      <c r="H4" s="16" t="s">
        <v>816</v>
      </c>
      <c r="I4" s="16" t="s">
        <v>792</v>
      </c>
      <c r="J4" s="424" t="s">
        <v>715</v>
      </c>
    </row>
    <row r="5" spans="1:10" ht="21.75" customHeight="1">
      <c r="A5" s="715" t="s">
        <v>578</v>
      </c>
      <c r="B5" s="716"/>
      <c r="C5" s="717"/>
      <c r="D5" s="304" t="s">
        <v>51</v>
      </c>
      <c r="E5" s="405">
        <f>E6+E27</f>
        <v>283800</v>
      </c>
      <c r="F5" s="405">
        <f>F6+F27</f>
        <v>52100</v>
      </c>
      <c r="G5" s="405">
        <f>H5-F5</f>
        <v>-7000</v>
      </c>
      <c r="H5" s="405">
        <f>H6+H27</f>
        <v>45100</v>
      </c>
      <c r="I5" s="405">
        <f>I6+I27</f>
        <v>46100</v>
      </c>
      <c r="J5" s="422">
        <f>H5/F5</f>
        <v>0.86564299424184266</v>
      </c>
    </row>
    <row r="6" spans="1:10" ht="15.75" customHeight="1">
      <c r="A6" s="718" t="s">
        <v>579</v>
      </c>
      <c r="B6" s="719"/>
      <c r="C6" s="720"/>
      <c r="D6" s="301" t="s">
        <v>53</v>
      </c>
      <c r="E6" s="406">
        <f>E8+E14+E18</f>
        <v>128800</v>
      </c>
      <c r="F6" s="406">
        <f>F8+F14+F18</f>
        <v>32100</v>
      </c>
      <c r="G6" s="406">
        <f>H6-F6</f>
        <v>-12000</v>
      </c>
      <c r="H6" s="406">
        <f>H8+H14+H18</f>
        <v>20100</v>
      </c>
      <c r="I6" s="406">
        <f>I8+I14+I18</f>
        <v>26100</v>
      </c>
      <c r="J6" s="425">
        <f>H6/F6</f>
        <v>0.62616822429906538</v>
      </c>
    </row>
    <row r="7" spans="1:10">
      <c r="A7" s="709" t="s">
        <v>580</v>
      </c>
      <c r="B7" s="710"/>
      <c r="C7" s="711"/>
      <c r="D7" s="303" t="s">
        <v>62</v>
      </c>
      <c r="E7" s="407">
        <f t="shared" ref="E7" si="0">E10</f>
        <v>10000</v>
      </c>
      <c r="F7" s="407">
        <f t="shared" ref="F7" si="1">F10</f>
        <v>29000</v>
      </c>
      <c r="G7" s="407">
        <f>H7-F7</f>
        <v>-10500</v>
      </c>
      <c r="H7" s="407">
        <f t="shared" ref="H7:I7" si="2">H10</f>
        <v>18500</v>
      </c>
      <c r="I7" s="407">
        <f t="shared" si="2"/>
        <v>23000</v>
      </c>
      <c r="J7" s="426">
        <f>H7/F7</f>
        <v>0.63793103448275867</v>
      </c>
    </row>
    <row r="8" spans="1:10">
      <c r="A8" s="700" t="s">
        <v>581</v>
      </c>
      <c r="B8" s="701"/>
      <c r="C8" s="702"/>
      <c r="D8" s="302" t="s">
        <v>63</v>
      </c>
      <c r="E8" s="408">
        <f t="shared" ref="E8" si="3">E10</f>
        <v>10000</v>
      </c>
      <c r="F8" s="408">
        <f t="shared" ref="F8" si="4">F10</f>
        <v>29000</v>
      </c>
      <c r="G8" s="408">
        <f>H8-F8</f>
        <v>-10500</v>
      </c>
      <c r="H8" s="408">
        <f t="shared" ref="H8:I8" si="5">H10</f>
        <v>18500</v>
      </c>
      <c r="I8" s="408">
        <f t="shared" si="5"/>
        <v>23000</v>
      </c>
      <c r="J8" s="427">
        <f>H8/F8</f>
        <v>0.63793103448275867</v>
      </c>
    </row>
    <row r="9" spans="1:10">
      <c r="A9" s="703">
        <v>11</v>
      </c>
      <c r="B9" s="704"/>
      <c r="C9" s="705"/>
      <c r="D9" s="25" t="s">
        <v>582</v>
      </c>
      <c r="E9" s="388">
        <f t="shared" ref="E9:E10" si="6">E10</f>
        <v>10000</v>
      </c>
      <c r="F9" s="388">
        <f t="shared" ref="F9" si="7">F10</f>
        <v>29000</v>
      </c>
      <c r="G9" s="388">
        <f>H9-F9</f>
        <v>-10500</v>
      </c>
      <c r="H9" s="388">
        <f t="shared" ref="H9:I10" si="8">H10</f>
        <v>18500</v>
      </c>
      <c r="I9" s="388">
        <f t="shared" si="8"/>
        <v>23000</v>
      </c>
      <c r="J9" s="428">
        <f>H9/F9</f>
        <v>0.63793103448275867</v>
      </c>
    </row>
    <row r="10" spans="1:10">
      <c r="A10" s="706">
        <v>3</v>
      </c>
      <c r="B10" s="707"/>
      <c r="C10" s="708"/>
      <c r="D10" s="18" t="s">
        <v>9</v>
      </c>
      <c r="E10" s="388">
        <f t="shared" si="6"/>
        <v>10000</v>
      </c>
      <c r="F10" s="388">
        <f>F11+F12</f>
        <v>29000</v>
      </c>
      <c r="G10" s="388">
        <f t="shared" ref="G10:G12" si="9">H10-F10</f>
        <v>-10500</v>
      </c>
      <c r="H10" s="388">
        <f t="shared" si="8"/>
        <v>18500</v>
      </c>
      <c r="I10" s="388">
        <f t="shared" si="8"/>
        <v>23000</v>
      </c>
      <c r="J10" s="428">
        <f t="shared" ref="J10:J13" si="10">H10/F10</f>
        <v>0.63793103448275867</v>
      </c>
    </row>
    <row r="11" spans="1:10">
      <c r="A11" s="697">
        <v>32</v>
      </c>
      <c r="B11" s="698"/>
      <c r="C11" s="699"/>
      <c r="D11" s="18" t="s">
        <v>26</v>
      </c>
      <c r="E11" s="388">
        <v>10000</v>
      </c>
      <c r="F11" s="388">
        <f>List2!O20</f>
        <v>28000</v>
      </c>
      <c r="G11" s="388">
        <f t="shared" si="9"/>
        <v>-9500</v>
      </c>
      <c r="H11" s="388">
        <f>List2!Q20</f>
        <v>18500</v>
      </c>
      <c r="I11" s="388">
        <f>List2!R20</f>
        <v>23000</v>
      </c>
      <c r="J11" s="428">
        <f t="shared" si="10"/>
        <v>0.6607142857142857</v>
      </c>
    </row>
    <row r="12" spans="1:10">
      <c r="A12" s="319">
        <v>38</v>
      </c>
      <c r="B12" s="320"/>
      <c r="C12" s="321"/>
      <c r="D12" s="18" t="s">
        <v>80</v>
      </c>
      <c r="E12" s="388"/>
      <c r="F12" s="388">
        <f>List2!O35</f>
        <v>1000</v>
      </c>
      <c r="G12" s="388">
        <f t="shared" si="9"/>
        <v>273</v>
      </c>
      <c r="H12" s="388">
        <f>List2!Q35</f>
        <v>1273</v>
      </c>
      <c r="I12" s="388">
        <f>List2!Q35</f>
        <v>1273</v>
      </c>
      <c r="J12" s="428"/>
    </row>
    <row r="13" spans="1:10">
      <c r="A13" s="724" t="s">
        <v>583</v>
      </c>
      <c r="B13" s="725"/>
      <c r="C13" s="726"/>
      <c r="D13" s="500" t="s">
        <v>85</v>
      </c>
      <c r="E13" s="501">
        <f t="shared" ref="E13" si="11">E16</f>
        <v>100000</v>
      </c>
      <c r="F13" s="501">
        <f t="shared" ref="F13" si="12">F16</f>
        <v>1500</v>
      </c>
      <c r="G13" s="501">
        <f>H13-F13</f>
        <v>-1500</v>
      </c>
      <c r="H13" s="501">
        <f t="shared" ref="H13:I13" si="13">H16</f>
        <v>0</v>
      </c>
      <c r="I13" s="501">
        <f t="shared" si="13"/>
        <v>1500</v>
      </c>
      <c r="J13" s="502">
        <f t="shared" si="10"/>
        <v>0</v>
      </c>
    </row>
    <row r="14" spans="1:10" ht="15" customHeight="1">
      <c r="A14" s="700" t="s">
        <v>584</v>
      </c>
      <c r="B14" s="701"/>
      <c r="C14" s="702"/>
      <c r="D14" s="302" t="s">
        <v>87</v>
      </c>
      <c r="E14" s="408">
        <f t="shared" ref="E14" si="14">E16</f>
        <v>100000</v>
      </c>
      <c r="F14" s="408">
        <f t="shared" ref="F14" si="15">F16</f>
        <v>1500</v>
      </c>
      <c r="G14" s="408">
        <f>H14-F14</f>
        <v>-1500</v>
      </c>
      <c r="H14" s="408">
        <f t="shared" ref="H14:I14" si="16">H16</f>
        <v>0</v>
      </c>
      <c r="I14" s="408">
        <f t="shared" si="16"/>
        <v>1500</v>
      </c>
      <c r="J14" s="427">
        <f>H14/F14</f>
        <v>0</v>
      </c>
    </row>
    <row r="15" spans="1:10">
      <c r="A15" s="703">
        <v>11</v>
      </c>
      <c r="B15" s="704"/>
      <c r="C15" s="705"/>
      <c r="D15" s="25" t="s">
        <v>582</v>
      </c>
      <c r="E15" s="388">
        <f t="shared" ref="E15:E16" si="17">E16</f>
        <v>100000</v>
      </c>
      <c r="F15" s="388">
        <f t="shared" ref="F15:F16" si="18">F16</f>
        <v>1500</v>
      </c>
      <c r="G15" s="388">
        <f>H15-F15</f>
        <v>-1500</v>
      </c>
      <c r="H15" s="388">
        <f t="shared" ref="H15:I16" si="19">H16</f>
        <v>0</v>
      </c>
      <c r="I15" s="388">
        <f t="shared" si="19"/>
        <v>1500</v>
      </c>
      <c r="J15" s="428">
        <f t="shared" ref="J15:J17" si="20">H15/F15</f>
        <v>0</v>
      </c>
    </row>
    <row r="16" spans="1:10">
      <c r="A16" s="706">
        <v>3</v>
      </c>
      <c r="B16" s="707"/>
      <c r="C16" s="708"/>
      <c r="D16" s="18" t="s">
        <v>9</v>
      </c>
      <c r="E16" s="388">
        <f t="shared" si="17"/>
        <v>100000</v>
      </c>
      <c r="F16" s="388">
        <f t="shared" si="18"/>
        <v>1500</v>
      </c>
      <c r="G16" s="388">
        <f t="shared" ref="G16:G17" si="21">H16-F16</f>
        <v>-1500</v>
      </c>
      <c r="H16" s="388">
        <f t="shared" si="19"/>
        <v>0</v>
      </c>
      <c r="I16" s="388">
        <f t="shared" si="19"/>
        <v>1500</v>
      </c>
      <c r="J16" s="428">
        <f t="shared" si="20"/>
        <v>0</v>
      </c>
    </row>
    <row r="17" spans="1:10">
      <c r="A17" s="697">
        <v>32</v>
      </c>
      <c r="B17" s="698"/>
      <c r="C17" s="699"/>
      <c r="D17" s="18" t="s">
        <v>26</v>
      </c>
      <c r="E17" s="388">
        <v>100000</v>
      </c>
      <c r="F17" s="388">
        <f>List2!O41</f>
        <v>1500</v>
      </c>
      <c r="G17" s="388">
        <f t="shared" si="21"/>
        <v>-1500</v>
      </c>
      <c r="H17" s="388">
        <f>List2!Q41</f>
        <v>0</v>
      </c>
      <c r="I17" s="388">
        <f>List2!R41</f>
        <v>1500</v>
      </c>
      <c r="J17" s="428">
        <f t="shared" si="20"/>
        <v>0</v>
      </c>
    </row>
    <row r="18" spans="1:10">
      <c r="A18" s="700" t="s">
        <v>585</v>
      </c>
      <c r="B18" s="701"/>
      <c r="C18" s="702"/>
      <c r="D18" s="302" t="s">
        <v>94</v>
      </c>
      <c r="E18" s="408">
        <f t="shared" ref="E18" si="22">E20</f>
        <v>18800</v>
      </c>
      <c r="F18" s="408">
        <f t="shared" ref="F18" si="23">F20</f>
        <v>1600</v>
      </c>
      <c r="G18" s="408">
        <f>H18-F18</f>
        <v>0</v>
      </c>
      <c r="H18" s="408">
        <f t="shared" ref="H18:I18" si="24">H20</f>
        <v>1600</v>
      </c>
      <c r="I18" s="408">
        <f t="shared" si="24"/>
        <v>1600</v>
      </c>
      <c r="J18" s="427">
        <f>H18/F18</f>
        <v>1</v>
      </c>
    </row>
    <row r="19" spans="1:10">
      <c r="A19" s="703">
        <v>11</v>
      </c>
      <c r="B19" s="704"/>
      <c r="C19" s="705"/>
      <c r="D19" s="25" t="s">
        <v>582</v>
      </c>
      <c r="E19" s="388">
        <f t="shared" ref="E19:E20" si="25">E20</f>
        <v>18800</v>
      </c>
      <c r="F19" s="388">
        <f t="shared" ref="F19:F20" si="26">F20</f>
        <v>1600</v>
      </c>
      <c r="G19" s="388">
        <f>H19-F19</f>
        <v>0</v>
      </c>
      <c r="H19" s="388">
        <f t="shared" ref="H19:I20" si="27">H20</f>
        <v>1600</v>
      </c>
      <c r="I19" s="388">
        <f t="shared" si="27"/>
        <v>1600</v>
      </c>
      <c r="J19" s="428">
        <f t="shared" ref="J19:J21" si="28">H19/F19</f>
        <v>1</v>
      </c>
    </row>
    <row r="20" spans="1:10">
      <c r="A20" s="706">
        <v>3</v>
      </c>
      <c r="B20" s="707"/>
      <c r="C20" s="708"/>
      <c r="D20" s="18" t="s">
        <v>9</v>
      </c>
      <c r="E20" s="388">
        <f t="shared" si="25"/>
        <v>18800</v>
      </c>
      <c r="F20" s="388">
        <f t="shared" si="26"/>
        <v>1600</v>
      </c>
      <c r="G20" s="388">
        <f t="shared" ref="G20:G21" si="29">H20-F20</f>
        <v>0</v>
      </c>
      <c r="H20" s="388">
        <f t="shared" si="27"/>
        <v>1600</v>
      </c>
      <c r="I20" s="388">
        <f t="shared" si="27"/>
        <v>1600</v>
      </c>
      <c r="J20" s="428">
        <f t="shared" si="28"/>
        <v>1</v>
      </c>
    </row>
    <row r="21" spans="1:10">
      <c r="A21" s="697">
        <v>38</v>
      </c>
      <c r="B21" s="698"/>
      <c r="C21" s="699"/>
      <c r="D21" s="18" t="s">
        <v>95</v>
      </c>
      <c r="E21" s="388">
        <v>18800</v>
      </c>
      <c r="F21" s="388">
        <f>List2!O52</f>
        <v>1600</v>
      </c>
      <c r="G21" s="388">
        <f t="shared" si="29"/>
        <v>0</v>
      </c>
      <c r="H21" s="388">
        <f>List2!Q52</f>
        <v>1600</v>
      </c>
      <c r="I21" s="388">
        <f>List2!R52</f>
        <v>1600</v>
      </c>
      <c r="J21" s="428">
        <f t="shared" si="28"/>
        <v>1</v>
      </c>
    </row>
    <row r="22" spans="1:10" ht="25.5" hidden="1">
      <c r="A22" s="712" t="s">
        <v>100</v>
      </c>
      <c r="B22" s="713"/>
      <c r="C22" s="714"/>
      <c r="D22" s="19" t="s">
        <v>101</v>
      </c>
      <c r="E22" s="388">
        <f t="shared" ref="E22:E25" si="30">E23</f>
        <v>0</v>
      </c>
      <c r="F22" s="388">
        <f t="shared" ref="F22:F25" si="31">F23</f>
        <v>0</v>
      </c>
      <c r="G22" s="388"/>
      <c r="H22" s="388">
        <f t="shared" ref="H22:I25" si="32">H23</f>
        <v>0</v>
      </c>
      <c r="I22" s="388">
        <f t="shared" si="32"/>
        <v>0</v>
      </c>
      <c r="J22" s="428"/>
    </row>
    <row r="23" spans="1:10" hidden="1">
      <c r="A23" s="712" t="s">
        <v>586</v>
      </c>
      <c r="B23" s="713"/>
      <c r="C23" s="714"/>
      <c r="D23" s="19" t="s">
        <v>103</v>
      </c>
      <c r="E23" s="409">
        <f t="shared" si="30"/>
        <v>0</v>
      </c>
      <c r="F23" s="409">
        <f t="shared" si="31"/>
        <v>0</v>
      </c>
      <c r="G23" s="409"/>
      <c r="H23" s="409">
        <f t="shared" si="32"/>
        <v>0</v>
      </c>
      <c r="I23" s="409">
        <f t="shared" si="32"/>
        <v>0</v>
      </c>
      <c r="J23" s="429"/>
    </row>
    <row r="24" spans="1:10" hidden="1">
      <c r="A24" s="703">
        <v>11</v>
      </c>
      <c r="B24" s="704"/>
      <c r="C24" s="705"/>
      <c r="D24" s="25" t="s">
        <v>582</v>
      </c>
      <c r="E24" s="409">
        <f t="shared" si="30"/>
        <v>0</v>
      </c>
      <c r="F24" s="409">
        <f t="shared" si="31"/>
        <v>0</v>
      </c>
      <c r="G24" s="409"/>
      <c r="H24" s="409">
        <f t="shared" si="32"/>
        <v>0</v>
      </c>
      <c r="I24" s="409">
        <f t="shared" si="32"/>
        <v>0</v>
      </c>
      <c r="J24" s="429"/>
    </row>
    <row r="25" spans="1:10" hidden="1">
      <c r="A25" s="706">
        <v>3</v>
      </c>
      <c r="B25" s="707"/>
      <c r="C25" s="708"/>
      <c r="D25" s="18" t="s">
        <v>9</v>
      </c>
      <c r="E25" s="409">
        <f t="shared" si="30"/>
        <v>0</v>
      </c>
      <c r="F25" s="409">
        <f t="shared" si="31"/>
        <v>0</v>
      </c>
      <c r="G25" s="409"/>
      <c r="H25" s="409">
        <f t="shared" si="32"/>
        <v>0</v>
      </c>
      <c r="I25" s="409">
        <f t="shared" si="32"/>
        <v>0</v>
      </c>
      <c r="J25" s="429"/>
    </row>
    <row r="26" spans="1:10" hidden="1">
      <c r="A26" s="697">
        <v>32</v>
      </c>
      <c r="B26" s="698"/>
      <c r="C26" s="699"/>
      <c r="D26" s="18" t="s">
        <v>26</v>
      </c>
      <c r="E26" s="409">
        <f>List2!O62</f>
        <v>0</v>
      </c>
      <c r="F26" s="409">
        <f>List2!P62</f>
        <v>0</v>
      </c>
      <c r="G26" s="409"/>
      <c r="H26" s="409">
        <f>List2!Q62</f>
        <v>0</v>
      </c>
      <c r="I26" s="409">
        <f>List2!R62</f>
        <v>0</v>
      </c>
      <c r="J26" s="429"/>
    </row>
    <row r="27" spans="1:10">
      <c r="A27" s="718" t="s">
        <v>587</v>
      </c>
      <c r="B27" s="719"/>
      <c r="C27" s="720"/>
      <c r="D27" s="301" t="s">
        <v>115</v>
      </c>
      <c r="E27" s="410">
        <f t="shared" ref="E27:E28" si="33">E28</f>
        <v>155000</v>
      </c>
      <c r="F27" s="410">
        <f t="shared" ref="F27:F28" si="34">F28</f>
        <v>20000</v>
      </c>
      <c r="G27" s="410">
        <f>H27-F27</f>
        <v>5000</v>
      </c>
      <c r="H27" s="410">
        <f t="shared" ref="H27:I28" si="35">H28</f>
        <v>25000</v>
      </c>
      <c r="I27" s="410">
        <f t="shared" si="35"/>
        <v>20000</v>
      </c>
      <c r="J27" s="430">
        <f>H27/F27</f>
        <v>1.25</v>
      </c>
    </row>
    <row r="28" spans="1:10">
      <c r="A28" s="709" t="s">
        <v>593</v>
      </c>
      <c r="B28" s="710"/>
      <c r="C28" s="711"/>
      <c r="D28" s="303" t="s">
        <v>594</v>
      </c>
      <c r="E28" s="411">
        <f t="shared" si="33"/>
        <v>155000</v>
      </c>
      <c r="F28" s="411">
        <f t="shared" si="34"/>
        <v>20000</v>
      </c>
      <c r="G28" s="411">
        <f>H28-F28</f>
        <v>5000</v>
      </c>
      <c r="H28" s="411">
        <f t="shared" si="35"/>
        <v>25000</v>
      </c>
      <c r="I28" s="411">
        <f t="shared" si="35"/>
        <v>20000</v>
      </c>
      <c r="J28" s="431">
        <f>H28/F28</f>
        <v>1.25</v>
      </c>
    </row>
    <row r="29" spans="1:10" ht="25.5">
      <c r="A29" s="700" t="s">
        <v>588</v>
      </c>
      <c r="B29" s="701"/>
      <c r="C29" s="702"/>
      <c r="D29" s="302" t="s">
        <v>119</v>
      </c>
      <c r="E29" s="412">
        <f t="shared" ref="E29" si="36">E30+E33</f>
        <v>155000</v>
      </c>
      <c r="F29" s="412">
        <f t="shared" ref="F29" si="37">F30+F33</f>
        <v>20000</v>
      </c>
      <c r="G29" s="412">
        <f>H29-F29</f>
        <v>5000</v>
      </c>
      <c r="H29" s="412">
        <f t="shared" ref="H29:I29" si="38">H30+H33</f>
        <v>25000</v>
      </c>
      <c r="I29" s="412">
        <f t="shared" si="38"/>
        <v>20000</v>
      </c>
      <c r="J29" s="427">
        <f>H29/F29</f>
        <v>1.25</v>
      </c>
    </row>
    <row r="30" spans="1:10">
      <c r="A30" s="703">
        <v>11</v>
      </c>
      <c r="B30" s="704"/>
      <c r="C30" s="705"/>
      <c r="D30" s="25" t="s">
        <v>582</v>
      </c>
      <c r="E30" s="409">
        <f t="shared" ref="E30:E31" si="39">E31</f>
        <v>155000</v>
      </c>
      <c r="F30" s="409">
        <f t="shared" ref="F30:F31" si="40">F31</f>
        <v>20000</v>
      </c>
      <c r="G30" s="409">
        <f>H30-F30</f>
        <v>5000</v>
      </c>
      <c r="H30" s="409">
        <f t="shared" ref="H30:I31" si="41">H31</f>
        <v>25000</v>
      </c>
      <c r="I30" s="409">
        <f t="shared" si="41"/>
        <v>20000</v>
      </c>
      <c r="J30" s="428">
        <f t="shared" ref="J30:J35" si="42">H30/F30</f>
        <v>1.25</v>
      </c>
    </row>
    <row r="31" spans="1:10">
      <c r="A31" s="706">
        <v>3</v>
      </c>
      <c r="B31" s="707"/>
      <c r="C31" s="708"/>
      <c r="D31" s="18" t="s">
        <v>9</v>
      </c>
      <c r="E31" s="409">
        <f t="shared" si="39"/>
        <v>155000</v>
      </c>
      <c r="F31" s="409">
        <f t="shared" si="40"/>
        <v>20000</v>
      </c>
      <c r="G31" s="409">
        <f t="shared" ref="G31:G35" si="43">H31-F31</f>
        <v>5000</v>
      </c>
      <c r="H31" s="409">
        <f t="shared" si="41"/>
        <v>25000</v>
      </c>
      <c r="I31" s="409">
        <f t="shared" si="41"/>
        <v>20000</v>
      </c>
      <c r="J31" s="428">
        <f t="shared" si="42"/>
        <v>1.25</v>
      </c>
    </row>
    <row r="32" spans="1:10">
      <c r="A32" s="697">
        <v>38</v>
      </c>
      <c r="B32" s="698"/>
      <c r="C32" s="699"/>
      <c r="D32" s="18" t="s">
        <v>95</v>
      </c>
      <c r="E32" s="409">
        <v>155000</v>
      </c>
      <c r="F32" s="409">
        <f>List2!O91</f>
        <v>20000</v>
      </c>
      <c r="G32" s="409">
        <f t="shared" si="43"/>
        <v>5000</v>
      </c>
      <c r="H32" s="409">
        <f>List2!Q91</f>
        <v>25000</v>
      </c>
      <c r="I32" s="409">
        <f>List2!R91</f>
        <v>20000</v>
      </c>
      <c r="J32" s="428">
        <f t="shared" si="42"/>
        <v>1.25</v>
      </c>
    </row>
    <row r="33" spans="1:10" hidden="1">
      <c r="A33" s="721">
        <v>21</v>
      </c>
      <c r="B33" s="722"/>
      <c r="C33" s="723"/>
      <c r="D33" s="300" t="s">
        <v>499</v>
      </c>
      <c r="E33" s="409">
        <f t="shared" ref="E33:E34" si="44">E34</f>
        <v>0</v>
      </c>
      <c r="F33" s="409">
        <f t="shared" ref="F33:F34" si="45">F34</f>
        <v>0</v>
      </c>
      <c r="G33" s="409">
        <f t="shared" si="43"/>
        <v>0</v>
      </c>
      <c r="H33" s="409">
        <f t="shared" ref="H33:I34" si="46">H34</f>
        <v>0</v>
      </c>
      <c r="I33" s="409">
        <f t="shared" si="46"/>
        <v>0</v>
      </c>
      <c r="J33" s="428" t="e">
        <f t="shared" si="42"/>
        <v>#DIV/0!</v>
      </c>
    </row>
    <row r="34" spans="1:10" hidden="1">
      <c r="A34" s="706">
        <v>3</v>
      </c>
      <c r="B34" s="707"/>
      <c r="C34" s="708"/>
      <c r="D34" s="18" t="s">
        <v>9</v>
      </c>
      <c r="E34" s="409">
        <f t="shared" si="44"/>
        <v>0</v>
      </c>
      <c r="F34" s="409">
        <f t="shared" si="45"/>
        <v>0</v>
      </c>
      <c r="G34" s="409">
        <f t="shared" si="43"/>
        <v>0</v>
      </c>
      <c r="H34" s="409">
        <f t="shared" si="46"/>
        <v>0</v>
      </c>
      <c r="I34" s="409">
        <f t="shared" si="46"/>
        <v>0</v>
      </c>
      <c r="J34" s="428" t="e">
        <f t="shared" si="42"/>
        <v>#DIV/0!</v>
      </c>
    </row>
    <row r="35" spans="1:10" hidden="1">
      <c r="A35" s="697">
        <v>38</v>
      </c>
      <c r="B35" s="698"/>
      <c r="C35" s="699"/>
      <c r="D35" s="18" t="s">
        <v>95</v>
      </c>
      <c r="E35" s="409"/>
      <c r="F35" s="409"/>
      <c r="G35" s="409">
        <f t="shared" si="43"/>
        <v>0</v>
      </c>
      <c r="H35" s="409"/>
      <c r="I35" s="409"/>
      <c r="J35" s="428" t="e">
        <f t="shared" si="42"/>
        <v>#DIV/0!</v>
      </c>
    </row>
    <row r="36" spans="1:10">
      <c r="A36" s="715" t="s">
        <v>147</v>
      </c>
      <c r="B36" s="716"/>
      <c r="C36" s="717"/>
      <c r="D36" s="304" t="s">
        <v>589</v>
      </c>
      <c r="E36" s="413">
        <f t="shared" ref="E36" si="47">E37</f>
        <v>4716203</v>
      </c>
      <c r="F36" s="413">
        <f t="shared" ref="F36" si="48">F37</f>
        <v>2210220</v>
      </c>
      <c r="G36" s="413">
        <f>H36-F36</f>
        <v>-1034078</v>
      </c>
      <c r="H36" s="413">
        <f t="shared" ref="H36:I36" si="49">H37</f>
        <v>1176142</v>
      </c>
      <c r="I36" s="413">
        <f t="shared" si="49"/>
        <v>2164474</v>
      </c>
      <c r="J36" s="432">
        <f>H36/F36</f>
        <v>0.53213797721493783</v>
      </c>
    </row>
    <row r="37" spans="1:10" ht="25.5">
      <c r="A37" s="718" t="s">
        <v>591</v>
      </c>
      <c r="B37" s="719"/>
      <c r="C37" s="720"/>
      <c r="D37" s="301" t="s">
        <v>150</v>
      </c>
      <c r="E37" s="410">
        <f t="shared" ref="E37" si="50">E38+E49+E58+E63+E69+E74+E87+E92+E98+E103+E108+E113+E118+E125+E132+E137+E142+E147+E153+E158+E172</f>
        <v>4716203</v>
      </c>
      <c r="F37" s="410">
        <f t="shared" ref="F37" si="51">F38+F49+F58+F63+F69+F74+F87+F92+F98+F103+F108+F113+F118+F125+F132+F137+F142+F147+F153+F158+F172</f>
        <v>2210220</v>
      </c>
      <c r="G37" s="410">
        <f>H37-F37</f>
        <v>-1034078</v>
      </c>
      <c r="H37" s="410">
        <f t="shared" ref="H37:I37" si="52">H38+H49+H58+H63+H69+H74+H87+H92+H98+H103+H108+H113+H118+H125+H132+H137+H142+H147+H153+H158+H172</f>
        <v>1176142</v>
      </c>
      <c r="I37" s="410">
        <f t="shared" si="52"/>
        <v>2164474</v>
      </c>
      <c r="J37" s="430">
        <f>H37/F37</f>
        <v>0.53213797721493783</v>
      </c>
    </row>
    <row r="38" spans="1:10" ht="25.5">
      <c r="A38" s="709" t="s">
        <v>592</v>
      </c>
      <c r="B38" s="710"/>
      <c r="C38" s="711"/>
      <c r="D38" s="303" t="s">
        <v>153</v>
      </c>
      <c r="E38" s="411">
        <f t="shared" ref="E38:E40" si="53">E39</f>
        <v>1742914</v>
      </c>
      <c r="F38" s="411">
        <f t="shared" ref="F38:F40" si="54">F39</f>
        <v>270037</v>
      </c>
      <c r="G38" s="411">
        <f>H38-F38</f>
        <v>74035</v>
      </c>
      <c r="H38" s="411">
        <f t="shared" ref="H38:I40" si="55">H39</f>
        <v>344072</v>
      </c>
      <c r="I38" s="411">
        <f t="shared" si="55"/>
        <v>270737</v>
      </c>
      <c r="J38" s="431">
        <f>H38/F38</f>
        <v>1.2741661327892104</v>
      </c>
    </row>
    <row r="39" spans="1:10" ht="25.5">
      <c r="A39" s="700" t="s">
        <v>590</v>
      </c>
      <c r="B39" s="701"/>
      <c r="C39" s="702"/>
      <c r="D39" s="302" t="s">
        <v>150</v>
      </c>
      <c r="E39" s="412">
        <f t="shared" si="53"/>
        <v>1742914</v>
      </c>
      <c r="F39" s="412">
        <f>F40+F47</f>
        <v>270037</v>
      </c>
      <c r="G39" s="412">
        <f>H39-F39</f>
        <v>74035</v>
      </c>
      <c r="H39" s="412">
        <f>H40+H47</f>
        <v>344072</v>
      </c>
      <c r="I39" s="412">
        <f>I40+I47</f>
        <v>270737</v>
      </c>
      <c r="J39" s="427">
        <f>H39/F39</f>
        <v>1.2741661327892104</v>
      </c>
    </row>
    <row r="40" spans="1:10">
      <c r="A40" s="703">
        <v>41</v>
      </c>
      <c r="B40" s="704"/>
      <c r="C40" s="705"/>
      <c r="D40" s="25" t="s">
        <v>595</v>
      </c>
      <c r="E40" s="409">
        <f t="shared" si="53"/>
        <v>1742914</v>
      </c>
      <c r="F40" s="409">
        <f t="shared" si="54"/>
        <v>270037</v>
      </c>
      <c r="G40" s="409">
        <f>H40-F40</f>
        <v>74035</v>
      </c>
      <c r="H40" s="409">
        <f t="shared" si="55"/>
        <v>344072</v>
      </c>
      <c r="I40" s="409">
        <f t="shared" si="55"/>
        <v>270737</v>
      </c>
      <c r="J40" s="428">
        <f t="shared" ref="J40:J48" si="56">H40/F40</f>
        <v>1.2741661327892104</v>
      </c>
    </row>
    <row r="41" spans="1:10">
      <c r="A41" s="706">
        <v>3</v>
      </c>
      <c r="B41" s="707"/>
      <c r="C41" s="708"/>
      <c r="D41" s="18" t="s">
        <v>9</v>
      </c>
      <c r="E41" s="409">
        <f t="shared" ref="E41" si="57">E42+E43+E44+E46</f>
        <v>1742914</v>
      </c>
      <c r="F41" s="409">
        <f>F42+F43+F44+F46+F45</f>
        <v>270037</v>
      </c>
      <c r="G41" s="409">
        <f t="shared" ref="G41:G47" si="58">H41-F41</f>
        <v>74035</v>
      </c>
      <c r="H41" s="409">
        <f t="shared" ref="H41:I41" si="59">H42+H43+H44+H46+H45</f>
        <v>344072</v>
      </c>
      <c r="I41" s="409">
        <f t="shared" si="59"/>
        <v>270737</v>
      </c>
      <c r="J41" s="428">
        <f t="shared" si="56"/>
        <v>1.2741661327892104</v>
      </c>
    </row>
    <row r="42" spans="1:10">
      <c r="A42" s="697">
        <v>31</v>
      </c>
      <c r="B42" s="698"/>
      <c r="C42" s="699"/>
      <c r="D42" s="18" t="s">
        <v>10</v>
      </c>
      <c r="E42" s="409">
        <v>754700</v>
      </c>
      <c r="F42" s="409">
        <f>List2!O131</f>
        <v>119500</v>
      </c>
      <c r="G42" s="409">
        <f t="shared" si="58"/>
        <v>57000</v>
      </c>
      <c r="H42" s="409">
        <f>List2!Q131</f>
        <v>176500</v>
      </c>
      <c r="I42" s="409">
        <f>List2!R131</f>
        <v>119500</v>
      </c>
      <c r="J42" s="428">
        <f t="shared" si="56"/>
        <v>1.4769874476987448</v>
      </c>
    </row>
    <row r="43" spans="1:10">
      <c r="A43" s="697">
        <v>32</v>
      </c>
      <c r="B43" s="698"/>
      <c r="C43" s="699"/>
      <c r="D43" s="18" t="s">
        <v>26</v>
      </c>
      <c r="E43" s="409">
        <v>905700</v>
      </c>
      <c r="F43" s="409">
        <f>List2!O147</f>
        <v>141437</v>
      </c>
      <c r="G43" s="409">
        <f t="shared" si="58"/>
        <v>16940</v>
      </c>
      <c r="H43" s="409">
        <f>List2!Q147</f>
        <v>158377</v>
      </c>
      <c r="I43" s="409">
        <f>List2!R147</f>
        <v>141437</v>
      </c>
      <c r="J43" s="428">
        <f t="shared" si="56"/>
        <v>1.1197706399315597</v>
      </c>
    </row>
    <row r="44" spans="1:10">
      <c r="A44" s="697">
        <v>34</v>
      </c>
      <c r="B44" s="698"/>
      <c r="C44" s="699"/>
      <c r="D44" s="18" t="s">
        <v>198</v>
      </c>
      <c r="E44" s="409">
        <v>41000</v>
      </c>
      <c r="F44" s="409">
        <f>List2!O190</f>
        <v>3600</v>
      </c>
      <c r="G44" s="409">
        <f t="shared" si="58"/>
        <v>400</v>
      </c>
      <c r="H44" s="409">
        <f>List2!Q190</f>
        <v>4000</v>
      </c>
      <c r="I44" s="409">
        <f>List2!R190</f>
        <v>3600</v>
      </c>
      <c r="J44" s="428">
        <f t="shared" si="56"/>
        <v>1.1111111111111112</v>
      </c>
    </row>
    <row r="45" spans="1:10">
      <c r="A45" s="319"/>
      <c r="B45" s="320"/>
      <c r="C45" s="321"/>
      <c r="D45" s="18" t="s">
        <v>552</v>
      </c>
      <c r="E45" s="409"/>
      <c r="F45" s="409">
        <f>List2!O197</f>
        <v>1500</v>
      </c>
      <c r="G45" s="409">
        <f t="shared" si="58"/>
        <v>700</v>
      </c>
      <c r="H45" s="409">
        <f>List2!Q197</f>
        <v>2200</v>
      </c>
      <c r="I45" s="409">
        <f>List2!Q197</f>
        <v>2200</v>
      </c>
      <c r="J45" s="428"/>
    </row>
    <row r="46" spans="1:10">
      <c r="A46" s="697">
        <v>38</v>
      </c>
      <c r="B46" s="698"/>
      <c r="C46" s="699"/>
      <c r="D46" s="18" t="s">
        <v>95</v>
      </c>
      <c r="E46" s="409">
        <v>41514</v>
      </c>
      <c r="F46" s="409">
        <f>List2!O198</f>
        <v>4000</v>
      </c>
      <c r="G46" s="409">
        <f t="shared" si="58"/>
        <v>-1005</v>
      </c>
      <c r="H46" s="409">
        <f>List2!Q198</f>
        <v>2995</v>
      </c>
      <c r="I46" s="409">
        <f>List2!R198</f>
        <v>4000</v>
      </c>
      <c r="J46" s="428">
        <f t="shared" si="56"/>
        <v>0.74875000000000003</v>
      </c>
    </row>
    <row r="47" spans="1:10">
      <c r="A47" s="319">
        <v>5</v>
      </c>
      <c r="B47" s="320"/>
      <c r="C47" s="321"/>
      <c r="D47" s="18" t="s">
        <v>778</v>
      </c>
      <c r="E47" s="409"/>
      <c r="F47" s="409">
        <f>F48</f>
        <v>0</v>
      </c>
      <c r="G47" s="409">
        <f t="shared" si="58"/>
        <v>0</v>
      </c>
      <c r="H47" s="409">
        <f>H48</f>
        <v>0</v>
      </c>
      <c r="I47" s="409">
        <f>I48</f>
        <v>0</v>
      </c>
      <c r="J47" s="428" t="e">
        <f t="shared" si="56"/>
        <v>#DIV/0!</v>
      </c>
    </row>
    <row r="48" spans="1:10" hidden="1">
      <c r="A48" s="319">
        <v>54</v>
      </c>
      <c r="B48" s="320"/>
      <c r="C48" s="321"/>
      <c r="D48" s="18" t="s">
        <v>778</v>
      </c>
      <c r="E48" s="409"/>
      <c r="F48" s="409">
        <v>0</v>
      </c>
      <c r="G48" s="409"/>
      <c r="H48" s="409">
        <v>0</v>
      </c>
      <c r="I48" s="409">
        <v>0</v>
      </c>
      <c r="J48" s="428" t="e">
        <f t="shared" si="56"/>
        <v>#DIV/0!</v>
      </c>
    </row>
    <row r="49" spans="1:10" ht="20.25" customHeight="1">
      <c r="A49" s="709" t="s">
        <v>217</v>
      </c>
      <c r="B49" s="710"/>
      <c r="C49" s="711"/>
      <c r="D49" s="303" t="s">
        <v>218</v>
      </c>
      <c r="E49" s="411">
        <f t="shared" ref="E49" si="60">E50+E54</f>
        <v>9000</v>
      </c>
      <c r="F49" s="411">
        <f t="shared" ref="F49" si="61">F50+F54</f>
        <v>10600</v>
      </c>
      <c r="G49" s="411">
        <f>H49-F49</f>
        <v>-9600</v>
      </c>
      <c r="H49" s="411">
        <f t="shared" ref="H49:I49" si="62">H50+H54</f>
        <v>1000</v>
      </c>
      <c r="I49" s="411">
        <f t="shared" si="62"/>
        <v>10600</v>
      </c>
      <c r="J49" s="431">
        <f>H49/F49</f>
        <v>9.4339622641509441E-2</v>
      </c>
    </row>
    <row r="50" spans="1:10" ht="25.5">
      <c r="A50" s="700" t="s">
        <v>597</v>
      </c>
      <c r="B50" s="701"/>
      <c r="C50" s="702"/>
      <c r="D50" s="302" t="s">
        <v>596</v>
      </c>
      <c r="E50" s="412">
        <f t="shared" ref="E50:E52" si="63">E51</f>
        <v>7000</v>
      </c>
      <c r="F50" s="412">
        <f t="shared" ref="F50:F52" si="64">F51</f>
        <v>10000</v>
      </c>
      <c r="G50" s="412">
        <f>H50-F50</f>
        <v>-9000</v>
      </c>
      <c r="H50" s="412">
        <f t="shared" ref="H50:I52" si="65">H51</f>
        <v>1000</v>
      </c>
      <c r="I50" s="412">
        <f t="shared" si="65"/>
        <v>10000</v>
      </c>
      <c r="J50" s="427">
        <f>H50/F50</f>
        <v>0.1</v>
      </c>
    </row>
    <row r="51" spans="1:10">
      <c r="A51" s="703">
        <v>41</v>
      </c>
      <c r="B51" s="704"/>
      <c r="C51" s="705"/>
      <c r="D51" s="25" t="s">
        <v>595</v>
      </c>
      <c r="E51" s="409">
        <f t="shared" si="63"/>
        <v>7000</v>
      </c>
      <c r="F51" s="409">
        <f t="shared" si="64"/>
        <v>10000</v>
      </c>
      <c r="G51" s="409">
        <f t="shared" ref="G51:G53" si="66">H51-F51</f>
        <v>-9000</v>
      </c>
      <c r="H51" s="409">
        <f t="shared" si="65"/>
        <v>1000</v>
      </c>
      <c r="I51" s="409">
        <f t="shared" si="65"/>
        <v>10000</v>
      </c>
      <c r="J51" s="428">
        <f t="shared" ref="J51:J53" si="67">H51/F51</f>
        <v>0.1</v>
      </c>
    </row>
    <row r="52" spans="1:10">
      <c r="A52" s="706">
        <v>3</v>
      </c>
      <c r="B52" s="707"/>
      <c r="C52" s="708"/>
      <c r="D52" s="18" t="s">
        <v>9</v>
      </c>
      <c r="E52" s="409">
        <f t="shared" si="63"/>
        <v>7000</v>
      </c>
      <c r="F52" s="409">
        <f t="shared" si="64"/>
        <v>10000</v>
      </c>
      <c r="G52" s="409">
        <f t="shared" si="66"/>
        <v>-9000</v>
      </c>
      <c r="H52" s="409">
        <f t="shared" si="65"/>
        <v>1000</v>
      </c>
      <c r="I52" s="409">
        <f t="shared" si="65"/>
        <v>10000</v>
      </c>
      <c r="J52" s="428">
        <f t="shared" si="67"/>
        <v>0.1</v>
      </c>
    </row>
    <row r="53" spans="1:10">
      <c r="A53" s="697">
        <v>32</v>
      </c>
      <c r="B53" s="698"/>
      <c r="C53" s="699"/>
      <c r="D53" s="18" t="s">
        <v>26</v>
      </c>
      <c r="E53" s="409">
        <v>7000</v>
      </c>
      <c r="F53" s="409">
        <f>List2!O216</f>
        <v>10000</v>
      </c>
      <c r="G53" s="409">
        <f t="shared" si="66"/>
        <v>-9000</v>
      </c>
      <c r="H53" s="409">
        <f>List2!Q216</f>
        <v>1000</v>
      </c>
      <c r="I53" s="409">
        <f>List2!R216</f>
        <v>10000</v>
      </c>
      <c r="J53" s="428">
        <f t="shared" si="67"/>
        <v>0.1</v>
      </c>
    </row>
    <row r="54" spans="1:10" ht="25.5">
      <c r="A54" s="700" t="s">
        <v>598</v>
      </c>
      <c r="B54" s="701"/>
      <c r="C54" s="702"/>
      <c r="D54" s="302" t="s">
        <v>225</v>
      </c>
      <c r="E54" s="412">
        <f t="shared" ref="E54:E56" si="68">E55</f>
        <v>2000</v>
      </c>
      <c r="F54" s="412">
        <f t="shared" ref="F54:F56" si="69">F55</f>
        <v>600</v>
      </c>
      <c r="G54" s="412">
        <f>H54-F54</f>
        <v>-600</v>
      </c>
      <c r="H54" s="412">
        <f t="shared" ref="H54:I56" si="70">H55</f>
        <v>0</v>
      </c>
      <c r="I54" s="412">
        <f t="shared" si="70"/>
        <v>600</v>
      </c>
      <c r="J54" s="427">
        <f>H54/F54</f>
        <v>0</v>
      </c>
    </row>
    <row r="55" spans="1:10">
      <c r="A55" s="703">
        <v>41</v>
      </c>
      <c r="B55" s="704"/>
      <c r="C55" s="705"/>
      <c r="D55" s="25" t="s">
        <v>595</v>
      </c>
      <c r="E55" s="409">
        <f t="shared" si="68"/>
        <v>2000</v>
      </c>
      <c r="F55" s="409">
        <f t="shared" si="69"/>
        <v>600</v>
      </c>
      <c r="G55" s="409">
        <f t="shared" ref="G55:G57" si="71">H55-F55</f>
        <v>-600</v>
      </c>
      <c r="H55" s="409">
        <f t="shared" si="70"/>
        <v>0</v>
      </c>
      <c r="I55" s="409">
        <f t="shared" si="70"/>
        <v>600</v>
      </c>
      <c r="J55" s="428">
        <f t="shared" ref="J55:J57" si="72">H55/F55</f>
        <v>0</v>
      </c>
    </row>
    <row r="56" spans="1:10">
      <c r="A56" s="706">
        <v>3</v>
      </c>
      <c r="B56" s="707"/>
      <c r="C56" s="708"/>
      <c r="D56" s="18" t="s">
        <v>9</v>
      </c>
      <c r="E56" s="409">
        <f t="shared" si="68"/>
        <v>2000</v>
      </c>
      <c r="F56" s="409">
        <f t="shared" si="69"/>
        <v>600</v>
      </c>
      <c r="G56" s="409">
        <f t="shared" si="71"/>
        <v>-600</v>
      </c>
      <c r="H56" s="409">
        <f t="shared" si="70"/>
        <v>0</v>
      </c>
      <c r="I56" s="409">
        <f t="shared" si="70"/>
        <v>600</v>
      </c>
      <c r="J56" s="428">
        <f t="shared" si="72"/>
        <v>0</v>
      </c>
    </row>
    <row r="57" spans="1:10">
      <c r="A57" s="697">
        <v>38</v>
      </c>
      <c r="B57" s="698"/>
      <c r="C57" s="699"/>
      <c r="D57" s="18" t="s">
        <v>95</v>
      </c>
      <c r="E57" s="409">
        <v>2000</v>
      </c>
      <c r="F57" s="409">
        <f>List2!O223</f>
        <v>600</v>
      </c>
      <c r="G57" s="409">
        <f t="shared" si="71"/>
        <v>-600</v>
      </c>
      <c r="H57" s="409">
        <f>List2!Q223</f>
        <v>0</v>
      </c>
      <c r="I57" s="409">
        <f>List2!R223</f>
        <v>600</v>
      </c>
      <c r="J57" s="428">
        <f t="shared" si="72"/>
        <v>0</v>
      </c>
    </row>
    <row r="58" spans="1:10">
      <c r="A58" s="709" t="s">
        <v>227</v>
      </c>
      <c r="B58" s="710"/>
      <c r="C58" s="711"/>
      <c r="D58" s="303" t="s">
        <v>228</v>
      </c>
      <c r="E58" s="411">
        <f t="shared" ref="E58:E61" si="73">E59</f>
        <v>27000</v>
      </c>
      <c r="F58" s="411">
        <f t="shared" ref="F58:F61" si="74">F59</f>
        <v>5500</v>
      </c>
      <c r="G58" s="411">
        <f>H58-F58</f>
        <v>-5500</v>
      </c>
      <c r="H58" s="411">
        <f t="shared" ref="H58:I61" si="75">H59</f>
        <v>0</v>
      </c>
      <c r="I58" s="411">
        <f t="shared" si="75"/>
        <v>5500</v>
      </c>
      <c r="J58" s="431">
        <f>H58/F58</f>
        <v>0</v>
      </c>
    </row>
    <row r="59" spans="1:10">
      <c r="A59" s="700" t="s">
        <v>599</v>
      </c>
      <c r="B59" s="701"/>
      <c r="C59" s="702"/>
      <c r="D59" s="302" t="s">
        <v>231</v>
      </c>
      <c r="E59" s="412">
        <f t="shared" si="73"/>
        <v>27000</v>
      </c>
      <c r="F59" s="412">
        <f t="shared" si="74"/>
        <v>5500</v>
      </c>
      <c r="G59" s="412">
        <f>H59-F59</f>
        <v>-5500</v>
      </c>
      <c r="H59" s="412">
        <f t="shared" si="75"/>
        <v>0</v>
      </c>
      <c r="I59" s="412">
        <f t="shared" si="75"/>
        <v>5500</v>
      </c>
      <c r="J59" s="427">
        <f>H59/F59</f>
        <v>0</v>
      </c>
    </row>
    <row r="60" spans="1:10">
      <c r="A60" s="703">
        <v>41</v>
      </c>
      <c r="B60" s="704"/>
      <c r="C60" s="705"/>
      <c r="D60" s="25" t="s">
        <v>595</v>
      </c>
      <c r="E60" s="409">
        <f t="shared" si="73"/>
        <v>27000</v>
      </c>
      <c r="F60" s="409">
        <f t="shared" si="74"/>
        <v>5500</v>
      </c>
      <c r="G60" s="409">
        <f t="shared" ref="G60:G62" si="76">H60-F60</f>
        <v>-5500</v>
      </c>
      <c r="H60" s="409">
        <f t="shared" si="75"/>
        <v>0</v>
      </c>
      <c r="I60" s="409">
        <f t="shared" si="75"/>
        <v>5500</v>
      </c>
      <c r="J60" s="428">
        <f t="shared" ref="J60:J62" si="77">H60/F60</f>
        <v>0</v>
      </c>
    </row>
    <row r="61" spans="1:10">
      <c r="A61" s="706">
        <v>4</v>
      </c>
      <c r="B61" s="707"/>
      <c r="C61" s="708"/>
      <c r="D61" s="18" t="s">
        <v>11</v>
      </c>
      <c r="E61" s="409">
        <f t="shared" si="73"/>
        <v>27000</v>
      </c>
      <c r="F61" s="409">
        <f t="shared" si="74"/>
        <v>5500</v>
      </c>
      <c r="G61" s="409">
        <f t="shared" si="76"/>
        <v>-5500</v>
      </c>
      <c r="H61" s="409">
        <f t="shared" si="75"/>
        <v>0</v>
      </c>
      <c r="I61" s="409">
        <f t="shared" si="75"/>
        <v>5500</v>
      </c>
      <c r="J61" s="428">
        <f t="shared" si="77"/>
        <v>0</v>
      </c>
    </row>
    <row r="62" spans="1:10" ht="25.5">
      <c r="A62" s="697">
        <v>42</v>
      </c>
      <c r="B62" s="698"/>
      <c r="C62" s="699"/>
      <c r="D62" s="18" t="s">
        <v>31</v>
      </c>
      <c r="E62" s="409">
        <v>27000</v>
      </c>
      <c r="F62" s="409">
        <f>List2!O231</f>
        <v>5500</v>
      </c>
      <c r="G62" s="409">
        <f t="shared" si="76"/>
        <v>-5500</v>
      </c>
      <c r="H62" s="409">
        <f>List2!Q231</f>
        <v>0</v>
      </c>
      <c r="I62" s="409">
        <f>List2!R231</f>
        <v>5500</v>
      </c>
      <c r="J62" s="428">
        <f t="shared" si="77"/>
        <v>0</v>
      </c>
    </row>
    <row r="63" spans="1:10">
      <c r="A63" s="709" t="s">
        <v>242</v>
      </c>
      <c r="B63" s="710"/>
      <c r="C63" s="711"/>
      <c r="D63" s="303" t="s">
        <v>243</v>
      </c>
      <c r="E63" s="411">
        <f t="shared" ref="E63:E65" si="78">E64</f>
        <v>12000</v>
      </c>
      <c r="F63" s="411">
        <f t="shared" ref="F63:F65" si="79">F64</f>
        <v>14000</v>
      </c>
      <c r="G63" s="411">
        <f>H63-F63</f>
        <v>-2000</v>
      </c>
      <c r="H63" s="411">
        <f t="shared" ref="H63:I65" si="80">H64</f>
        <v>12000</v>
      </c>
      <c r="I63" s="411">
        <f t="shared" si="80"/>
        <v>14000</v>
      </c>
      <c r="J63" s="431">
        <f>H63/F63</f>
        <v>0.8571428571428571</v>
      </c>
    </row>
    <row r="64" spans="1:10">
      <c r="A64" s="700" t="s">
        <v>600</v>
      </c>
      <c r="B64" s="701"/>
      <c r="C64" s="702"/>
      <c r="D64" s="302" t="s">
        <v>245</v>
      </c>
      <c r="E64" s="412">
        <f t="shared" si="78"/>
        <v>12000</v>
      </c>
      <c r="F64" s="412">
        <f t="shared" si="79"/>
        <v>14000</v>
      </c>
      <c r="G64" s="412">
        <f>H64-F64</f>
        <v>-2000</v>
      </c>
      <c r="H64" s="412">
        <f t="shared" si="80"/>
        <v>12000</v>
      </c>
      <c r="I64" s="412">
        <f t="shared" si="80"/>
        <v>14000</v>
      </c>
      <c r="J64" s="427">
        <f>H64/F64</f>
        <v>0.8571428571428571</v>
      </c>
    </row>
    <row r="65" spans="1:10">
      <c r="A65" s="703">
        <v>41</v>
      </c>
      <c r="B65" s="704"/>
      <c r="C65" s="705"/>
      <c r="D65" s="25" t="s">
        <v>595</v>
      </c>
      <c r="E65" s="409">
        <f t="shared" si="78"/>
        <v>12000</v>
      </c>
      <c r="F65" s="409">
        <f t="shared" si="79"/>
        <v>14000</v>
      </c>
      <c r="G65" s="409">
        <f t="shared" ref="G65:G68" si="81">H65-F65</f>
        <v>-2000</v>
      </c>
      <c r="H65" s="409">
        <f t="shared" si="80"/>
        <v>12000</v>
      </c>
      <c r="I65" s="409">
        <f t="shared" si="80"/>
        <v>14000</v>
      </c>
      <c r="J65" s="428">
        <f t="shared" ref="J65:J68" si="82">H65/F65</f>
        <v>0.8571428571428571</v>
      </c>
    </row>
    <row r="66" spans="1:10">
      <c r="A66" s="706">
        <v>3</v>
      </c>
      <c r="B66" s="707"/>
      <c r="C66" s="708"/>
      <c r="D66" s="18" t="s">
        <v>9</v>
      </c>
      <c r="E66" s="409">
        <f t="shared" ref="E66" si="83">E67+E68</f>
        <v>12000</v>
      </c>
      <c r="F66" s="409">
        <f t="shared" ref="F66" si="84">F67+F68</f>
        <v>14000</v>
      </c>
      <c r="G66" s="409">
        <f t="shared" si="81"/>
        <v>-2000</v>
      </c>
      <c r="H66" s="409">
        <f t="shared" ref="H66:I66" si="85">H67+H68</f>
        <v>12000</v>
      </c>
      <c r="I66" s="409">
        <f t="shared" si="85"/>
        <v>14000</v>
      </c>
      <c r="J66" s="428">
        <f t="shared" si="82"/>
        <v>0.8571428571428571</v>
      </c>
    </row>
    <row r="67" spans="1:10">
      <c r="A67" s="697">
        <v>32</v>
      </c>
      <c r="B67" s="698"/>
      <c r="C67" s="699"/>
      <c r="D67" s="18" t="s">
        <v>26</v>
      </c>
      <c r="E67" s="409">
        <f>List2!O247</f>
        <v>0</v>
      </c>
      <c r="F67" s="409">
        <f>List2!O247</f>
        <v>0</v>
      </c>
      <c r="G67" s="409">
        <f t="shared" si="81"/>
        <v>0</v>
      </c>
      <c r="H67" s="409">
        <f>List2!Q247</f>
        <v>0</v>
      </c>
      <c r="I67" s="409">
        <f>List2!R247</f>
        <v>0</v>
      </c>
      <c r="J67" s="428" t="e">
        <f t="shared" si="82"/>
        <v>#DIV/0!</v>
      </c>
    </row>
    <row r="68" spans="1:10">
      <c r="A68" s="697">
        <v>38</v>
      </c>
      <c r="B68" s="698"/>
      <c r="C68" s="699"/>
      <c r="D68" s="18" t="s">
        <v>95</v>
      </c>
      <c r="E68" s="409">
        <v>12000</v>
      </c>
      <c r="F68" s="409">
        <f>List2!O253</f>
        <v>14000</v>
      </c>
      <c r="G68" s="409">
        <f t="shared" si="81"/>
        <v>-2000</v>
      </c>
      <c r="H68" s="409">
        <f>List2!Q253</f>
        <v>12000</v>
      </c>
      <c r="I68" s="409">
        <f>List2!R253</f>
        <v>14000</v>
      </c>
      <c r="J68" s="428">
        <f t="shared" si="82"/>
        <v>0.8571428571428571</v>
      </c>
    </row>
    <row r="69" spans="1:10" ht="25.5">
      <c r="A69" s="709" t="s">
        <v>254</v>
      </c>
      <c r="B69" s="710"/>
      <c r="C69" s="711"/>
      <c r="D69" s="303" t="s">
        <v>601</v>
      </c>
      <c r="E69" s="411">
        <f t="shared" ref="E69:E72" si="86">E70</f>
        <v>5000</v>
      </c>
      <c r="F69" s="411">
        <f t="shared" ref="F69:F72" si="87">F70</f>
        <v>5000</v>
      </c>
      <c r="G69" s="411">
        <f>H69-F69</f>
        <v>-5000</v>
      </c>
      <c r="H69" s="411">
        <f t="shared" ref="H69:I72" si="88">H70</f>
        <v>0</v>
      </c>
      <c r="I69" s="411">
        <f t="shared" si="88"/>
        <v>0</v>
      </c>
      <c r="J69" s="431">
        <f>H69/F69</f>
        <v>0</v>
      </c>
    </row>
    <row r="70" spans="1:10">
      <c r="A70" s="700" t="s">
        <v>581</v>
      </c>
      <c r="B70" s="701"/>
      <c r="C70" s="702"/>
      <c r="D70" s="302" t="s">
        <v>264</v>
      </c>
      <c r="E70" s="412">
        <f t="shared" si="86"/>
        <v>5000</v>
      </c>
      <c r="F70" s="412">
        <f t="shared" si="87"/>
        <v>5000</v>
      </c>
      <c r="G70" s="412">
        <f>H70-F70</f>
        <v>-5000</v>
      </c>
      <c r="H70" s="412">
        <f t="shared" si="88"/>
        <v>0</v>
      </c>
      <c r="I70" s="412">
        <f t="shared" si="88"/>
        <v>0</v>
      </c>
      <c r="J70" s="427">
        <f>H70/F70</f>
        <v>0</v>
      </c>
    </row>
    <row r="71" spans="1:10">
      <c r="A71" s="703">
        <v>41</v>
      </c>
      <c r="B71" s="704"/>
      <c r="C71" s="705"/>
      <c r="D71" s="25" t="s">
        <v>595</v>
      </c>
      <c r="E71" s="409">
        <f t="shared" si="86"/>
        <v>5000</v>
      </c>
      <c r="F71" s="409">
        <f t="shared" si="87"/>
        <v>5000</v>
      </c>
      <c r="G71" s="409">
        <f t="shared" ref="G71:G73" si="89">H71-F71</f>
        <v>-5000</v>
      </c>
      <c r="H71" s="409">
        <f t="shared" si="88"/>
        <v>0</v>
      </c>
      <c r="I71" s="409">
        <f t="shared" si="88"/>
        <v>0</v>
      </c>
      <c r="J71" s="428">
        <f t="shared" ref="J71:J73" si="90">H71/F71</f>
        <v>0</v>
      </c>
    </row>
    <row r="72" spans="1:10">
      <c r="A72" s="706">
        <v>4</v>
      </c>
      <c r="B72" s="707"/>
      <c r="C72" s="708"/>
      <c r="D72" s="18" t="s">
        <v>11</v>
      </c>
      <c r="E72" s="409">
        <f t="shared" si="86"/>
        <v>5000</v>
      </c>
      <c r="F72" s="409">
        <f t="shared" si="87"/>
        <v>5000</v>
      </c>
      <c r="G72" s="409">
        <f t="shared" si="89"/>
        <v>-5000</v>
      </c>
      <c r="H72" s="409">
        <f t="shared" si="88"/>
        <v>0</v>
      </c>
      <c r="I72" s="409">
        <f t="shared" si="88"/>
        <v>0</v>
      </c>
      <c r="J72" s="428">
        <f t="shared" si="90"/>
        <v>0</v>
      </c>
    </row>
    <row r="73" spans="1:10" ht="25.5">
      <c r="A73" s="697">
        <v>42</v>
      </c>
      <c r="B73" s="698"/>
      <c r="C73" s="699"/>
      <c r="D73" s="18" t="s">
        <v>31</v>
      </c>
      <c r="E73" s="409">
        <f>List2!O270</f>
        <v>5000</v>
      </c>
      <c r="F73" s="409">
        <f>List2!O270</f>
        <v>5000</v>
      </c>
      <c r="G73" s="409">
        <f t="shared" si="89"/>
        <v>-5000</v>
      </c>
      <c r="H73" s="409">
        <f>List2!Q270</f>
        <v>0</v>
      </c>
      <c r="I73" s="409">
        <f>List2!R270</f>
        <v>0</v>
      </c>
      <c r="J73" s="428">
        <f t="shared" si="90"/>
        <v>0</v>
      </c>
    </row>
    <row r="74" spans="1:10" ht="43.15" customHeight="1">
      <c r="A74" s="709" t="s">
        <v>602</v>
      </c>
      <c r="B74" s="710"/>
      <c r="C74" s="711"/>
      <c r="D74" s="303" t="s">
        <v>603</v>
      </c>
      <c r="E74" s="411">
        <f t="shared" ref="E74" si="91">E75+E81</f>
        <v>494000</v>
      </c>
      <c r="F74" s="411">
        <f t="shared" ref="F74" si="92">F75+F81</f>
        <v>68600</v>
      </c>
      <c r="G74" s="411">
        <f>H74-F74</f>
        <v>18000</v>
      </c>
      <c r="H74" s="411">
        <f t="shared" ref="H74:I74" si="93">H75+H81</f>
        <v>86600</v>
      </c>
      <c r="I74" s="411">
        <f t="shared" si="93"/>
        <v>88600</v>
      </c>
      <c r="J74" s="431">
        <f>H74/F74</f>
        <v>1.2623906705539358</v>
      </c>
    </row>
    <row r="75" spans="1:10">
      <c r="A75" s="700" t="s">
        <v>604</v>
      </c>
      <c r="B75" s="701"/>
      <c r="C75" s="702"/>
      <c r="D75" s="302" t="s">
        <v>605</v>
      </c>
      <c r="E75" s="412">
        <f t="shared" ref="E75:F77" si="94">E76</f>
        <v>480000</v>
      </c>
      <c r="F75" s="412">
        <f t="shared" si="94"/>
        <v>65000</v>
      </c>
      <c r="G75" s="412">
        <f>H75-F75</f>
        <v>20000</v>
      </c>
      <c r="H75" s="412">
        <f t="shared" ref="H75:I77" si="95">H76</f>
        <v>85000</v>
      </c>
      <c r="I75" s="412">
        <f t="shared" si="95"/>
        <v>85000</v>
      </c>
      <c r="J75" s="427">
        <f>H75/F75</f>
        <v>1.3076923076923077</v>
      </c>
    </row>
    <row r="76" spans="1:10">
      <c r="A76" s="703">
        <v>41</v>
      </c>
      <c r="B76" s="704"/>
      <c r="C76" s="705"/>
      <c r="D76" s="25" t="s">
        <v>595</v>
      </c>
      <c r="E76" s="409">
        <f t="shared" ref="E76:E77" si="96">E77</f>
        <v>480000</v>
      </c>
      <c r="F76" s="409">
        <f>F77+F79</f>
        <v>65000</v>
      </c>
      <c r="G76" s="409">
        <f t="shared" ref="G76:G80" si="97">H76-F76</f>
        <v>20000</v>
      </c>
      <c r="H76" s="409">
        <f t="shared" si="95"/>
        <v>85000</v>
      </c>
      <c r="I76" s="409">
        <f t="shared" si="95"/>
        <v>85000</v>
      </c>
      <c r="J76" s="428">
        <f t="shared" ref="J76:J80" si="98">H76/F76</f>
        <v>1.3076923076923077</v>
      </c>
    </row>
    <row r="77" spans="1:10">
      <c r="A77" s="706">
        <v>3</v>
      </c>
      <c r="B77" s="707"/>
      <c r="C77" s="708"/>
      <c r="D77" s="18" t="s">
        <v>9</v>
      </c>
      <c r="E77" s="409">
        <f t="shared" si="96"/>
        <v>480000</v>
      </c>
      <c r="F77" s="409">
        <f t="shared" si="94"/>
        <v>65000</v>
      </c>
      <c r="G77" s="409">
        <f t="shared" si="97"/>
        <v>20000</v>
      </c>
      <c r="H77" s="409">
        <f t="shared" si="95"/>
        <v>85000</v>
      </c>
      <c r="I77" s="409">
        <f t="shared" si="95"/>
        <v>85000</v>
      </c>
      <c r="J77" s="428">
        <f t="shared" si="98"/>
        <v>1.3076923076923077</v>
      </c>
    </row>
    <row r="78" spans="1:10">
      <c r="A78" s="697">
        <v>38</v>
      </c>
      <c r="B78" s="698"/>
      <c r="C78" s="699"/>
      <c r="D78" s="18" t="s">
        <v>95</v>
      </c>
      <c r="E78" s="409">
        <v>480000</v>
      </c>
      <c r="F78" s="409">
        <f>List2!O279</f>
        <v>65000</v>
      </c>
      <c r="G78" s="409">
        <f t="shared" si="97"/>
        <v>20000</v>
      </c>
      <c r="H78" s="409">
        <f>List2!Q279</f>
        <v>85000</v>
      </c>
      <c r="I78" s="409">
        <f>List2!R279</f>
        <v>85000</v>
      </c>
      <c r="J78" s="428">
        <f t="shared" si="98"/>
        <v>1.3076923076923077</v>
      </c>
    </row>
    <row r="79" spans="1:10">
      <c r="A79" s="706">
        <v>4</v>
      </c>
      <c r="B79" s="707"/>
      <c r="C79" s="708"/>
      <c r="D79" s="18" t="s">
        <v>11</v>
      </c>
      <c r="E79" s="409">
        <f t="shared" ref="E79:I79" si="99">E80</f>
        <v>0</v>
      </c>
      <c r="F79" s="409">
        <f t="shared" si="99"/>
        <v>0</v>
      </c>
      <c r="G79" s="409">
        <f t="shared" si="97"/>
        <v>0</v>
      </c>
      <c r="H79" s="409">
        <f t="shared" si="99"/>
        <v>0</v>
      </c>
      <c r="I79" s="409">
        <f t="shared" si="99"/>
        <v>0</v>
      </c>
      <c r="J79" s="428" t="e">
        <f t="shared" si="98"/>
        <v>#DIV/0!</v>
      </c>
    </row>
    <row r="80" spans="1:10" ht="25.5">
      <c r="A80" s="697">
        <v>42</v>
      </c>
      <c r="B80" s="698"/>
      <c r="C80" s="699"/>
      <c r="D80" s="18" t="s">
        <v>31</v>
      </c>
      <c r="E80" s="409"/>
      <c r="F80" s="409">
        <f>List2!O284</f>
        <v>0</v>
      </c>
      <c r="G80" s="409">
        <f t="shared" si="97"/>
        <v>0</v>
      </c>
      <c r="H80" s="409"/>
      <c r="I80" s="409"/>
      <c r="J80" s="428" t="e">
        <f t="shared" si="98"/>
        <v>#DIV/0!</v>
      </c>
    </row>
    <row r="81" spans="1:10">
      <c r="A81" s="700" t="s">
        <v>606</v>
      </c>
      <c r="B81" s="701"/>
      <c r="C81" s="702"/>
      <c r="D81" s="302" t="s">
        <v>607</v>
      </c>
      <c r="E81" s="412">
        <f t="shared" ref="E81" si="100">E82</f>
        <v>14000</v>
      </c>
      <c r="F81" s="412">
        <f t="shared" ref="F81" si="101">F82</f>
        <v>3600</v>
      </c>
      <c r="G81" s="412">
        <f>H81-F81</f>
        <v>-2000</v>
      </c>
      <c r="H81" s="412">
        <f t="shared" ref="H81:I81" si="102">H82</f>
        <v>1600</v>
      </c>
      <c r="I81" s="412">
        <f t="shared" si="102"/>
        <v>3600</v>
      </c>
      <c r="J81" s="427">
        <f>H81/F81</f>
        <v>0.44444444444444442</v>
      </c>
    </row>
    <row r="82" spans="1:10">
      <c r="A82" s="703">
        <v>41</v>
      </c>
      <c r="B82" s="704"/>
      <c r="C82" s="705"/>
      <c r="D82" s="25" t="s">
        <v>595</v>
      </c>
      <c r="E82" s="409">
        <f t="shared" ref="E82" si="103">E83+E85</f>
        <v>14000</v>
      </c>
      <c r="F82" s="409">
        <f t="shared" ref="F82" si="104">F83+F85</f>
        <v>3600</v>
      </c>
      <c r="G82" s="409">
        <f t="shared" ref="G82:G86" si="105">H82-F82</f>
        <v>-2000</v>
      </c>
      <c r="H82" s="409">
        <f t="shared" ref="H82:I82" si="106">H83+H85</f>
        <v>1600</v>
      </c>
      <c r="I82" s="409">
        <f t="shared" si="106"/>
        <v>3600</v>
      </c>
      <c r="J82" s="428">
        <f t="shared" ref="J82:J86" si="107">H82/F82</f>
        <v>0.44444444444444442</v>
      </c>
    </row>
    <row r="83" spans="1:10">
      <c r="A83" s="706">
        <v>3</v>
      </c>
      <c r="B83" s="707"/>
      <c r="C83" s="708"/>
      <c r="D83" s="18" t="s">
        <v>9</v>
      </c>
      <c r="E83" s="409">
        <f t="shared" ref="E83" si="108">E84</f>
        <v>12000</v>
      </c>
      <c r="F83" s="409">
        <f t="shared" ref="F83" si="109">F84</f>
        <v>1600</v>
      </c>
      <c r="G83" s="409">
        <f t="shared" si="105"/>
        <v>0</v>
      </c>
      <c r="H83" s="409">
        <f t="shared" ref="H83:I83" si="110">H84</f>
        <v>1600</v>
      </c>
      <c r="I83" s="409">
        <f t="shared" si="110"/>
        <v>1600</v>
      </c>
      <c r="J83" s="428">
        <f t="shared" si="107"/>
        <v>1</v>
      </c>
    </row>
    <row r="84" spans="1:10">
      <c r="A84" s="697">
        <v>38</v>
      </c>
      <c r="B84" s="698"/>
      <c r="C84" s="699"/>
      <c r="D84" s="18" t="s">
        <v>95</v>
      </c>
      <c r="E84" s="409">
        <v>12000</v>
      </c>
      <c r="F84" s="409">
        <f>List2!O294</f>
        <v>1600</v>
      </c>
      <c r="G84" s="409">
        <f t="shared" si="105"/>
        <v>0</v>
      </c>
      <c r="H84" s="409">
        <f>List2!Q294</f>
        <v>1600</v>
      </c>
      <c r="I84" s="409">
        <f>List2!R294</f>
        <v>1600</v>
      </c>
      <c r="J84" s="428">
        <f t="shared" si="107"/>
        <v>1</v>
      </c>
    </row>
    <row r="85" spans="1:10">
      <c r="A85" s="706">
        <v>4</v>
      </c>
      <c r="B85" s="707"/>
      <c r="C85" s="708"/>
      <c r="D85" s="18" t="s">
        <v>11</v>
      </c>
      <c r="E85" s="409">
        <f t="shared" ref="E85" si="111">E86</f>
        <v>2000</v>
      </c>
      <c r="F85" s="409">
        <f t="shared" ref="F85" si="112">F86</f>
        <v>2000</v>
      </c>
      <c r="G85" s="409">
        <f t="shared" si="105"/>
        <v>-2000</v>
      </c>
      <c r="H85" s="409">
        <f t="shared" ref="H85:I85" si="113">H86</f>
        <v>0</v>
      </c>
      <c r="I85" s="409">
        <f t="shared" si="113"/>
        <v>2000</v>
      </c>
      <c r="J85" s="428">
        <f t="shared" si="107"/>
        <v>0</v>
      </c>
    </row>
    <row r="86" spans="1:10" ht="25.5">
      <c r="A86" s="697">
        <v>42</v>
      </c>
      <c r="B86" s="698"/>
      <c r="C86" s="699"/>
      <c r="D86" s="18" t="s">
        <v>31</v>
      </c>
      <c r="E86" s="409">
        <f>List2!O298</f>
        <v>2000</v>
      </c>
      <c r="F86" s="409">
        <f>List2!O298</f>
        <v>2000</v>
      </c>
      <c r="G86" s="409">
        <f t="shared" si="105"/>
        <v>-2000</v>
      </c>
      <c r="H86" s="409">
        <f>List2!Q298</f>
        <v>0</v>
      </c>
      <c r="I86" s="409">
        <f>List2!R298</f>
        <v>2000</v>
      </c>
      <c r="J86" s="428">
        <f t="shared" si="107"/>
        <v>0</v>
      </c>
    </row>
    <row r="87" spans="1:10" ht="25.5">
      <c r="A87" s="709" t="s">
        <v>281</v>
      </c>
      <c r="B87" s="710"/>
      <c r="C87" s="711"/>
      <c r="D87" s="303" t="s">
        <v>282</v>
      </c>
      <c r="E87" s="411">
        <f t="shared" ref="E87" si="114">E88</f>
        <v>506000</v>
      </c>
      <c r="F87" s="411">
        <f t="shared" ref="F87" si="115">F88</f>
        <v>1020687</v>
      </c>
      <c r="G87" s="411">
        <f>H87-F87</f>
        <v>-680687</v>
      </c>
      <c r="H87" s="411">
        <f t="shared" ref="H87:I87" si="116">H88</f>
        <v>340000</v>
      </c>
      <c r="I87" s="411">
        <f t="shared" si="116"/>
        <v>1184241</v>
      </c>
      <c r="J87" s="431">
        <f>H87/F87</f>
        <v>0.33310897464158945</v>
      </c>
    </row>
    <row r="88" spans="1:10" ht="25.5">
      <c r="A88" s="700" t="s">
        <v>608</v>
      </c>
      <c r="B88" s="701"/>
      <c r="C88" s="702"/>
      <c r="D88" s="302" t="s">
        <v>285</v>
      </c>
      <c r="E88" s="412">
        <f t="shared" ref="E88" si="117">E90</f>
        <v>506000</v>
      </c>
      <c r="F88" s="412">
        <f t="shared" ref="F88" si="118">F90</f>
        <v>1020687</v>
      </c>
      <c r="G88" s="412">
        <f>H88-F88</f>
        <v>-680687</v>
      </c>
      <c r="H88" s="412">
        <f t="shared" ref="H88:I88" si="119">H90</f>
        <v>340000</v>
      </c>
      <c r="I88" s="412">
        <f t="shared" si="119"/>
        <v>1184241</v>
      </c>
      <c r="J88" s="427">
        <f>H88/F88</f>
        <v>0.33310897464158945</v>
      </c>
    </row>
    <row r="89" spans="1:10">
      <c r="A89" s="703">
        <v>42</v>
      </c>
      <c r="B89" s="704"/>
      <c r="C89" s="705"/>
      <c r="D89" s="25" t="s">
        <v>595</v>
      </c>
      <c r="E89" s="409">
        <f t="shared" ref="E89:E90" si="120">E90</f>
        <v>506000</v>
      </c>
      <c r="F89" s="409">
        <f t="shared" ref="F89:F90" si="121">F90</f>
        <v>1020687</v>
      </c>
      <c r="G89" s="409">
        <f t="shared" ref="G89:G91" si="122">H89-F89</f>
        <v>-680687</v>
      </c>
      <c r="H89" s="409">
        <f t="shared" ref="H89:I90" si="123">H90</f>
        <v>340000</v>
      </c>
      <c r="I89" s="409">
        <f t="shared" si="123"/>
        <v>1184241</v>
      </c>
      <c r="J89" s="428">
        <f t="shared" ref="J89:J91" si="124">H89/F89</f>
        <v>0.33310897464158945</v>
      </c>
    </row>
    <row r="90" spans="1:10">
      <c r="A90" s="706">
        <v>3</v>
      </c>
      <c r="B90" s="707"/>
      <c r="C90" s="708"/>
      <c r="D90" s="18" t="s">
        <v>9</v>
      </c>
      <c r="E90" s="409">
        <f t="shared" si="120"/>
        <v>506000</v>
      </c>
      <c r="F90" s="409">
        <f t="shared" si="121"/>
        <v>1020687</v>
      </c>
      <c r="G90" s="409">
        <f t="shared" si="122"/>
        <v>-680687</v>
      </c>
      <c r="H90" s="409">
        <f t="shared" si="123"/>
        <v>340000</v>
      </c>
      <c r="I90" s="409">
        <f t="shared" si="123"/>
        <v>1184241</v>
      </c>
      <c r="J90" s="428">
        <f t="shared" si="124"/>
        <v>0.33310897464158945</v>
      </c>
    </row>
    <row r="91" spans="1:10">
      <c r="A91" s="697">
        <v>32</v>
      </c>
      <c r="B91" s="698"/>
      <c r="C91" s="699"/>
      <c r="D91" s="18" t="s">
        <v>26</v>
      </c>
      <c r="E91" s="409">
        <v>506000</v>
      </c>
      <c r="F91" s="409">
        <f>List2!O307+List2!O380</f>
        <v>1020687</v>
      </c>
      <c r="G91" s="409">
        <f t="shared" si="122"/>
        <v>-680687</v>
      </c>
      <c r="H91" s="409">
        <f>List2!Q307+List2!Q380</f>
        <v>340000</v>
      </c>
      <c r="I91" s="409">
        <f>List2!R307+List2!R380</f>
        <v>1184241</v>
      </c>
      <c r="J91" s="428">
        <f t="shared" si="124"/>
        <v>0.33310897464158945</v>
      </c>
    </row>
    <row r="92" spans="1:10">
      <c r="A92" s="709" t="s">
        <v>297</v>
      </c>
      <c r="B92" s="710"/>
      <c r="C92" s="711"/>
      <c r="D92" s="303" t="s">
        <v>613</v>
      </c>
      <c r="E92" s="411">
        <f t="shared" ref="E92" si="125">E93</f>
        <v>251400</v>
      </c>
      <c r="F92" s="411">
        <f t="shared" ref="F92" si="126">F93</f>
        <v>15000</v>
      </c>
      <c r="G92" s="411"/>
      <c r="H92" s="411">
        <f t="shared" ref="H92:I92" si="127">H93</f>
        <v>18400</v>
      </c>
      <c r="I92" s="411">
        <f t="shared" si="127"/>
        <v>15000</v>
      </c>
      <c r="J92" s="431">
        <f>H92/F92</f>
        <v>1.2266666666666666</v>
      </c>
    </row>
    <row r="93" spans="1:10" ht="25.5">
      <c r="A93" s="700" t="s">
        <v>614</v>
      </c>
      <c r="B93" s="701"/>
      <c r="C93" s="702"/>
      <c r="D93" s="302" t="s">
        <v>289</v>
      </c>
      <c r="E93" s="412">
        <f t="shared" ref="E93" si="128">E95</f>
        <v>251400</v>
      </c>
      <c r="F93" s="412">
        <f t="shared" ref="F93" si="129">F95</f>
        <v>15000</v>
      </c>
      <c r="G93" s="412">
        <f>H93-F93</f>
        <v>3400</v>
      </c>
      <c r="H93" s="412">
        <f t="shared" ref="H93:I93" si="130">H95</f>
        <v>18400</v>
      </c>
      <c r="I93" s="412">
        <f t="shared" si="130"/>
        <v>15000</v>
      </c>
      <c r="J93" s="427">
        <f>H93/F93</f>
        <v>1.2266666666666666</v>
      </c>
    </row>
    <row r="94" spans="1:10">
      <c r="A94" s="703">
        <v>41</v>
      </c>
      <c r="B94" s="704"/>
      <c r="C94" s="705"/>
      <c r="D94" s="25" t="s">
        <v>595</v>
      </c>
      <c r="E94" s="409">
        <f t="shared" ref="E94" si="131">E95</f>
        <v>251400</v>
      </c>
      <c r="F94" s="409">
        <f t="shared" ref="F94" si="132">F95</f>
        <v>15000</v>
      </c>
      <c r="G94" s="409">
        <f t="shared" ref="G94:G97" si="133">H94-F94</f>
        <v>3400</v>
      </c>
      <c r="H94" s="409">
        <f t="shared" ref="H94:I94" si="134">H95</f>
        <v>18400</v>
      </c>
      <c r="I94" s="409">
        <f t="shared" si="134"/>
        <v>15000</v>
      </c>
      <c r="J94" s="428">
        <f t="shared" ref="J94:J97" si="135">H94/F94</f>
        <v>1.2266666666666666</v>
      </c>
    </row>
    <row r="95" spans="1:10">
      <c r="A95" s="706">
        <v>3</v>
      </c>
      <c r="B95" s="707"/>
      <c r="C95" s="708"/>
      <c r="D95" s="18" t="s">
        <v>9</v>
      </c>
      <c r="E95" s="409">
        <f t="shared" ref="E95" si="136">E96+E97</f>
        <v>251400</v>
      </c>
      <c r="F95" s="409">
        <f t="shared" ref="F95" si="137">F96+F97</f>
        <v>15000</v>
      </c>
      <c r="G95" s="409">
        <f t="shared" si="133"/>
        <v>3400</v>
      </c>
      <c r="H95" s="409">
        <f t="shared" ref="H95:I95" si="138">H96+H97</f>
        <v>18400</v>
      </c>
      <c r="I95" s="409">
        <f t="shared" si="138"/>
        <v>15000</v>
      </c>
      <c r="J95" s="428">
        <f t="shared" si="135"/>
        <v>1.2266666666666666</v>
      </c>
    </row>
    <row r="96" spans="1:10">
      <c r="A96" s="697">
        <v>31</v>
      </c>
      <c r="B96" s="698"/>
      <c r="C96" s="699"/>
      <c r="D96" s="18" t="s">
        <v>10</v>
      </c>
      <c r="E96" s="409">
        <v>230200</v>
      </c>
      <c r="F96" s="409">
        <f>List2!O332</f>
        <v>12000</v>
      </c>
      <c r="G96" s="409">
        <f t="shared" si="133"/>
        <v>5150</v>
      </c>
      <c r="H96" s="409">
        <f>List2!Q332</f>
        <v>17150</v>
      </c>
      <c r="I96" s="409">
        <f>List2!R332</f>
        <v>12000</v>
      </c>
      <c r="J96" s="428">
        <f t="shared" si="135"/>
        <v>1.4291666666666667</v>
      </c>
    </row>
    <row r="97" spans="1:10">
      <c r="A97" s="697">
        <v>32</v>
      </c>
      <c r="B97" s="698"/>
      <c r="C97" s="699"/>
      <c r="D97" s="18" t="s">
        <v>26</v>
      </c>
      <c r="E97" s="409">
        <v>21200</v>
      </c>
      <c r="F97" s="409">
        <f>List2!O338</f>
        <v>3000</v>
      </c>
      <c r="G97" s="409">
        <f t="shared" si="133"/>
        <v>-1750</v>
      </c>
      <c r="H97" s="409">
        <f>List2!Q338</f>
        <v>1250</v>
      </c>
      <c r="I97" s="409">
        <f>List2!R338</f>
        <v>3000</v>
      </c>
      <c r="J97" s="428">
        <f t="shared" si="135"/>
        <v>0.41666666666666669</v>
      </c>
    </row>
    <row r="98" spans="1:10">
      <c r="A98" s="709" t="s">
        <v>615</v>
      </c>
      <c r="B98" s="710"/>
      <c r="C98" s="711"/>
      <c r="D98" s="303" t="s">
        <v>314</v>
      </c>
      <c r="E98" s="411">
        <f t="shared" ref="E98" si="139">E99</f>
        <v>628000</v>
      </c>
      <c r="F98" s="411">
        <f t="shared" ref="F98" si="140">F99</f>
        <v>59000</v>
      </c>
      <c r="G98" s="411">
        <f>H98-F98</f>
        <v>-29000</v>
      </c>
      <c r="H98" s="411">
        <f t="shared" ref="H98:I98" si="141">H99</f>
        <v>30000</v>
      </c>
      <c r="I98" s="411">
        <f t="shared" si="141"/>
        <v>59000</v>
      </c>
      <c r="J98" s="431">
        <f>H98/F98</f>
        <v>0.50847457627118642</v>
      </c>
    </row>
    <row r="99" spans="1:10" ht="25.5">
      <c r="A99" s="700" t="s">
        <v>616</v>
      </c>
      <c r="B99" s="701"/>
      <c r="C99" s="702"/>
      <c r="D99" s="302" t="s">
        <v>617</v>
      </c>
      <c r="E99" s="412">
        <f t="shared" ref="E99" si="142">E101</f>
        <v>628000</v>
      </c>
      <c r="F99" s="412">
        <f t="shared" ref="F99" si="143">F101</f>
        <v>59000</v>
      </c>
      <c r="G99" s="412">
        <f>H99-F99</f>
        <v>-29000</v>
      </c>
      <c r="H99" s="412">
        <f t="shared" ref="H99:I99" si="144">H101</f>
        <v>30000</v>
      </c>
      <c r="I99" s="412">
        <f t="shared" si="144"/>
        <v>59000</v>
      </c>
      <c r="J99" s="427">
        <f>H99/F99</f>
        <v>0.50847457627118642</v>
      </c>
    </row>
    <row r="100" spans="1:10">
      <c r="A100" s="703">
        <v>41</v>
      </c>
      <c r="B100" s="704"/>
      <c r="C100" s="705"/>
      <c r="D100" s="25" t="s">
        <v>595</v>
      </c>
      <c r="E100" s="409">
        <f t="shared" ref="E100:E101" si="145">E101</f>
        <v>628000</v>
      </c>
      <c r="F100" s="409">
        <f t="shared" ref="F100:F101" si="146">F101</f>
        <v>59000</v>
      </c>
      <c r="G100" s="409">
        <f t="shared" ref="G100:G102" si="147">H100-F100</f>
        <v>-29000</v>
      </c>
      <c r="H100" s="409">
        <f t="shared" ref="H100:I101" si="148">H101</f>
        <v>30000</v>
      </c>
      <c r="I100" s="409">
        <f t="shared" si="148"/>
        <v>59000</v>
      </c>
      <c r="J100" s="428">
        <f t="shared" ref="J100:J102" si="149">H100/F100</f>
        <v>0.50847457627118642</v>
      </c>
    </row>
    <row r="101" spans="1:10">
      <c r="A101" s="706">
        <v>3</v>
      </c>
      <c r="B101" s="707"/>
      <c r="C101" s="708"/>
      <c r="D101" s="18" t="s">
        <v>9</v>
      </c>
      <c r="E101" s="409">
        <f t="shared" si="145"/>
        <v>628000</v>
      </c>
      <c r="F101" s="409">
        <f t="shared" si="146"/>
        <v>59000</v>
      </c>
      <c r="G101" s="409">
        <f t="shared" si="147"/>
        <v>-29000</v>
      </c>
      <c r="H101" s="409">
        <f t="shared" si="148"/>
        <v>30000</v>
      </c>
      <c r="I101" s="409">
        <f t="shared" si="148"/>
        <v>59000</v>
      </c>
      <c r="J101" s="428">
        <f t="shared" si="149"/>
        <v>0.50847457627118642</v>
      </c>
    </row>
    <row r="102" spans="1:10">
      <c r="A102" s="697">
        <v>32</v>
      </c>
      <c r="B102" s="698"/>
      <c r="C102" s="699"/>
      <c r="D102" s="18" t="s">
        <v>26</v>
      </c>
      <c r="E102" s="409">
        <v>628000</v>
      </c>
      <c r="F102" s="409">
        <f>List2!O361</f>
        <v>59000</v>
      </c>
      <c r="G102" s="409">
        <f t="shared" si="147"/>
        <v>-29000</v>
      </c>
      <c r="H102" s="409">
        <f>List2!Q361</f>
        <v>30000</v>
      </c>
      <c r="I102" s="409">
        <f>List2!R361</f>
        <v>59000</v>
      </c>
      <c r="J102" s="428">
        <f t="shared" si="149"/>
        <v>0.50847457627118642</v>
      </c>
    </row>
    <row r="103" spans="1:10" ht="25.5" customHeight="1">
      <c r="A103" s="709" t="s">
        <v>318</v>
      </c>
      <c r="B103" s="710"/>
      <c r="C103" s="711"/>
      <c r="D103" s="303" t="s">
        <v>330</v>
      </c>
      <c r="E103" s="411">
        <f t="shared" ref="E103" si="150">E104</f>
        <v>2500</v>
      </c>
      <c r="F103" s="411">
        <f t="shared" ref="F103" si="151">F104</f>
        <v>2500</v>
      </c>
      <c r="G103" s="411">
        <f>H103-F103</f>
        <v>-2500</v>
      </c>
      <c r="H103" s="411">
        <f t="shared" ref="H103:I103" si="152">H104</f>
        <v>0</v>
      </c>
      <c r="I103" s="411">
        <f t="shared" si="152"/>
        <v>2500</v>
      </c>
      <c r="J103" s="431">
        <f>H103/F103</f>
        <v>0</v>
      </c>
    </row>
    <row r="104" spans="1:10" ht="25.5" customHeight="1">
      <c r="A104" s="700" t="s">
        <v>619</v>
      </c>
      <c r="B104" s="701"/>
      <c r="C104" s="702"/>
      <c r="D104" s="302" t="s">
        <v>618</v>
      </c>
      <c r="E104" s="412">
        <f t="shared" ref="E104" si="153">E106</f>
        <v>2500</v>
      </c>
      <c r="F104" s="412">
        <f t="shared" ref="F104" si="154">F106</f>
        <v>2500</v>
      </c>
      <c r="G104" s="412">
        <f>H104-F104</f>
        <v>-2500</v>
      </c>
      <c r="H104" s="412">
        <f t="shared" ref="H104:I104" si="155">H106</f>
        <v>0</v>
      </c>
      <c r="I104" s="412">
        <f t="shared" si="155"/>
        <v>2500</v>
      </c>
      <c r="J104" s="427">
        <f>H104/F104</f>
        <v>0</v>
      </c>
    </row>
    <row r="105" spans="1:10">
      <c r="A105" s="703">
        <v>41</v>
      </c>
      <c r="B105" s="704"/>
      <c r="C105" s="705"/>
      <c r="D105" s="25" t="s">
        <v>595</v>
      </c>
      <c r="E105" s="409">
        <f t="shared" ref="E105:E106" si="156">E106</f>
        <v>2500</v>
      </c>
      <c r="F105" s="409">
        <f t="shared" ref="F105:F106" si="157">F106</f>
        <v>2500</v>
      </c>
      <c r="G105" s="409">
        <f t="shared" ref="G105:G107" si="158">H105-F105</f>
        <v>-2500</v>
      </c>
      <c r="H105" s="409">
        <f t="shared" ref="H105:I106" si="159">H106</f>
        <v>0</v>
      </c>
      <c r="I105" s="409">
        <f t="shared" si="159"/>
        <v>2500</v>
      </c>
      <c r="J105" s="428">
        <f t="shared" ref="J105:J107" si="160">H105/F105</f>
        <v>0</v>
      </c>
    </row>
    <row r="106" spans="1:10">
      <c r="A106" s="706">
        <v>4</v>
      </c>
      <c r="B106" s="707"/>
      <c r="C106" s="708"/>
      <c r="D106" s="18" t="s">
        <v>11</v>
      </c>
      <c r="E106" s="409">
        <f t="shared" si="156"/>
        <v>2500</v>
      </c>
      <c r="F106" s="409">
        <f t="shared" si="157"/>
        <v>2500</v>
      </c>
      <c r="G106" s="409">
        <f t="shared" si="158"/>
        <v>-2500</v>
      </c>
      <c r="H106" s="409">
        <f t="shared" si="159"/>
        <v>0</v>
      </c>
      <c r="I106" s="409">
        <f t="shared" si="159"/>
        <v>2500</v>
      </c>
      <c r="J106" s="428">
        <f t="shared" si="160"/>
        <v>0</v>
      </c>
    </row>
    <row r="107" spans="1:10" ht="25.5">
      <c r="A107" s="697">
        <v>42</v>
      </c>
      <c r="B107" s="698"/>
      <c r="C107" s="699"/>
      <c r="D107" s="18" t="s">
        <v>31</v>
      </c>
      <c r="E107" s="409">
        <f>List2!O392</f>
        <v>2500</v>
      </c>
      <c r="F107" s="409">
        <f>List2!O392</f>
        <v>2500</v>
      </c>
      <c r="G107" s="409">
        <f t="shared" si="158"/>
        <v>-2500</v>
      </c>
      <c r="H107" s="409">
        <f>List2!Q392</f>
        <v>0</v>
      </c>
      <c r="I107" s="409">
        <f>List2!R392</f>
        <v>2500</v>
      </c>
      <c r="J107" s="428">
        <f t="shared" si="160"/>
        <v>0</v>
      </c>
    </row>
    <row r="108" spans="1:10">
      <c r="A108" s="709" t="s">
        <v>342</v>
      </c>
      <c r="B108" s="710"/>
      <c r="C108" s="711"/>
      <c r="D108" s="303" t="s">
        <v>620</v>
      </c>
      <c r="E108" s="411">
        <f t="shared" ref="E108" si="161">E109</f>
        <v>1300</v>
      </c>
      <c r="F108" s="411">
        <f t="shared" ref="F108" si="162">F109</f>
        <v>1300</v>
      </c>
      <c r="G108" s="411">
        <f>H108-F108</f>
        <v>-1300</v>
      </c>
      <c r="H108" s="411">
        <f t="shared" ref="H108:I108" si="163">H109</f>
        <v>0</v>
      </c>
      <c r="I108" s="411">
        <f t="shared" si="163"/>
        <v>1300</v>
      </c>
      <c r="J108" s="431">
        <f>H108/F108</f>
        <v>0</v>
      </c>
    </row>
    <row r="109" spans="1:10">
      <c r="A109" s="700" t="s">
        <v>621</v>
      </c>
      <c r="B109" s="701"/>
      <c r="C109" s="702"/>
      <c r="D109" s="302" t="s">
        <v>622</v>
      </c>
      <c r="E109" s="412">
        <f t="shared" ref="E109" si="164">E111</f>
        <v>1300</v>
      </c>
      <c r="F109" s="412">
        <f t="shared" ref="F109" si="165">F111</f>
        <v>1300</v>
      </c>
      <c r="G109" s="412">
        <f>H109-F109</f>
        <v>-1300</v>
      </c>
      <c r="H109" s="412">
        <f t="shared" ref="H109:I109" si="166">H111</f>
        <v>0</v>
      </c>
      <c r="I109" s="412">
        <f t="shared" si="166"/>
        <v>1300</v>
      </c>
      <c r="J109" s="427">
        <f>H109/F109</f>
        <v>0</v>
      </c>
    </row>
    <row r="110" spans="1:10">
      <c r="A110" s="703">
        <v>41</v>
      </c>
      <c r="B110" s="704"/>
      <c r="C110" s="705"/>
      <c r="D110" s="25" t="s">
        <v>595</v>
      </c>
      <c r="E110" s="409">
        <f t="shared" ref="E110:E111" si="167">E111</f>
        <v>1300</v>
      </c>
      <c r="F110" s="409">
        <f t="shared" ref="F110:F111" si="168">F111</f>
        <v>1300</v>
      </c>
      <c r="G110" s="409">
        <f t="shared" ref="G110:G112" si="169">H110-F110</f>
        <v>-1300</v>
      </c>
      <c r="H110" s="409">
        <f t="shared" ref="H110:I111" si="170">H111</f>
        <v>0</v>
      </c>
      <c r="I110" s="409">
        <f t="shared" si="170"/>
        <v>1300</v>
      </c>
      <c r="J110" s="428">
        <f t="shared" ref="J110:J112" si="171">H110/F110</f>
        <v>0</v>
      </c>
    </row>
    <row r="111" spans="1:10">
      <c r="A111" s="706">
        <v>3</v>
      </c>
      <c r="B111" s="707"/>
      <c r="C111" s="708"/>
      <c r="D111" s="18" t="s">
        <v>9</v>
      </c>
      <c r="E111" s="409">
        <f t="shared" si="167"/>
        <v>1300</v>
      </c>
      <c r="F111" s="409">
        <f t="shared" si="168"/>
        <v>1300</v>
      </c>
      <c r="G111" s="409">
        <f t="shared" si="169"/>
        <v>-1300</v>
      </c>
      <c r="H111" s="409">
        <f t="shared" si="170"/>
        <v>0</v>
      </c>
      <c r="I111" s="409">
        <f t="shared" si="170"/>
        <v>1300</v>
      </c>
      <c r="J111" s="428">
        <f t="shared" si="171"/>
        <v>0</v>
      </c>
    </row>
    <row r="112" spans="1:10">
      <c r="A112" s="697">
        <v>32</v>
      </c>
      <c r="B112" s="698"/>
      <c r="C112" s="699"/>
      <c r="D112" s="18" t="s">
        <v>26</v>
      </c>
      <c r="E112" s="409">
        <f>List2!O404</f>
        <v>1300</v>
      </c>
      <c r="F112" s="409">
        <f>List2!O404</f>
        <v>1300</v>
      </c>
      <c r="G112" s="409">
        <f t="shared" si="169"/>
        <v>-1300</v>
      </c>
      <c r="H112" s="409">
        <f>List2!Q404</f>
        <v>0</v>
      </c>
      <c r="I112" s="409">
        <f>List2!R404</f>
        <v>1300</v>
      </c>
      <c r="J112" s="428">
        <f t="shared" si="171"/>
        <v>0</v>
      </c>
    </row>
    <row r="113" spans="1:10" ht="25.5">
      <c r="A113" s="709" t="s">
        <v>352</v>
      </c>
      <c r="B113" s="710"/>
      <c r="C113" s="711"/>
      <c r="D113" s="303" t="s">
        <v>623</v>
      </c>
      <c r="E113" s="411">
        <f t="shared" ref="E113" si="172">E114</f>
        <v>260200</v>
      </c>
      <c r="F113" s="411">
        <f t="shared" ref="F113" si="173">F114</f>
        <v>225000</v>
      </c>
      <c r="G113" s="411">
        <f>H113-F113</f>
        <v>-188000</v>
      </c>
      <c r="H113" s="411">
        <f t="shared" ref="H113:I113" si="174">H114</f>
        <v>37000</v>
      </c>
      <c r="I113" s="411">
        <f t="shared" si="174"/>
        <v>0</v>
      </c>
      <c r="J113" s="431">
        <f>H113/F113</f>
        <v>0.16444444444444445</v>
      </c>
    </row>
    <row r="114" spans="1:10">
      <c r="A114" s="700" t="s">
        <v>624</v>
      </c>
      <c r="B114" s="701"/>
      <c r="C114" s="702"/>
      <c r="D114" s="302" t="s">
        <v>355</v>
      </c>
      <c r="E114" s="412">
        <f t="shared" ref="E114" si="175">E116</f>
        <v>260200</v>
      </c>
      <c r="F114" s="412">
        <f t="shared" ref="F114" si="176">F116</f>
        <v>225000</v>
      </c>
      <c r="G114" s="412">
        <f>H114-F114</f>
        <v>-188000</v>
      </c>
      <c r="H114" s="412">
        <f t="shared" ref="H114:I114" si="177">H116</f>
        <v>37000</v>
      </c>
      <c r="I114" s="412">
        <f t="shared" si="177"/>
        <v>0</v>
      </c>
      <c r="J114" s="427">
        <f>H114/F114</f>
        <v>0.16444444444444445</v>
      </c>
    </row>
    <row r="115" spans="1:10">
      <c r="A115" s="703">
        <v>42</v>
      </c>
      <c r="B115" s="704"/>
      <c r="C115" s="705"/>
      <c r="D115" s="25" t="s">
        <v>595</v>
      </c>
      <c r="E115" s="409">
        <f t="shared" ref="E115:E116" si="178">E116</f>
        <v>260200</v>
      </c>
      <c r="F115" s="409">
        <f t="shared" ref="F115:F116" si="179">F116</f>
        <v>225000</v>
      </c>
      <c r="G115" s="409">
        <f t="shared" ref="G115:G117" si="180">H115-F115</f>
        <v>-188000</v>
      </c>
      <c r="H115" s="409">
        <f t="shared" ref="H115:I116" si="181">H116</f>
        <v>37000</v>
      </c>
      <c r="I115" s="409">
        <f t="shared" si="181"/>
        <v>0</v>
      </c>
      <c r="J115" s="428">
        <f t="shared" ref="J115:J117" si="182">H115/F115</f>
        <v>0.16444444444444445</v>
      </c>
    </row>
    <row r="116" spans="1:10">
      <c r="A116" s="706">
        <v>4</v>
      </c>
      <c r="B116" s="707"/>
      <c r="C116" s="708"/>
      <c r="D116" s="18" t="s">
        <v>11</v>
      </c>
      <c r="E116" s="409">
        <f t="shared" si="178"/>
        <v>260200</v>
      </c>
      <c r="F116" s="409">
        <f t="shared" si="179"/>
        <v>225000</v>
      </c>
      <c r="G116" s="409">
        <f t="shared" si="180"/>
        <v>-188000</v>
      </c>
      <c r="H116" s="409">
        <f t="shared" si="181"/>
        <v>37000</v>
      </c>
      <c r="I116" s="409">
        <f t="shared" si="181"/>
        <v>0</v>
      </c>
      <c r="J116" s="428">
        <f t="shared" si="182"/>
        <v>0.16444444444444445</v>
      </c>
    </row>
    <row r="117" spans="1:10" ht="25.5">
      <c r="A117" s="697">
        <v>42</v>
      </c>
      <c r="B117" s="698"/>
      <c r="C117" s="699"/>
      <c r="D117" s="18" t="s">
        <v>31</v>
      </c>
      <c r="E117" s="409">
        <v>260200</v>
      </c>
      <c r="F117" s="409">
        <f>List2!O421</f>
        <v>225000</v>
      </c>
      <c r="G117" s="409">
        <f t="shared" si="180"/>
        <v>-188000</v>
      </c>
      <c r="H117" s="409">
        <f>List2!Q421</f>
        <v>37000</v>
      </c>
      <c r="I117" s="409">
        <f>List2!R421</f>
        <v>0</v>
      </c>
      <c r="J117" s="428">
        <f t="shared" si="182"/>
        <v>0.16444444444444445</v>
      </c>
    </row>
    <row r="118" spans="1:10">
      <c r="A118" s="709" t="s">
        <v>366</v>
      </c>
      <c r="B118" s="710"/>
      <c r="C118" s="711"/>
      <c r="D118" s="303" t="s">
        <v>367</v>
      </c>
      <c r="E118" s="411">
        <f t="shared" ref="E118" si="183">E119</f>
        <v>30000</v>
      </c>
      <c r="F118" s="411">
        <f t="shared" ref="F118" si="184">F119</f>
        <v>30000</v>
      </c>
      <c r="G118" s="411">
        <f>H118-F118</f>
        <v>-30000</v>
      </c>
      <c r="H118" s="411">
        <f t="shared" ref="H118:I118" si="185">H119</f>
        <v>0</v>
      </c>
      <c r="I118" s="411">
        <f t="shared" si="185"/>
        <v>30000</v>
      </c>
      <c r="J118" s="431">
        <f>H118/F118</f>
        <v>0</v>
      </c>
    </row>
    <row r="119" spans="1:10">
      <c r="A119" s="700" t="s">
        <v>698</v>
      </c>
      <c r="B119" s="701"/>
      <c r="C119" s="702"/>
      <c r="D119" s="302" t="s">
        <v>369</v>
      </c>
      <c r="E119" s="412">
        <f t="shared" ref="E119" si="186">E121</f>
        <v>30000</v>
      </c>
      <c r="F119" s="412">
        <f t="shared" ref="F119" si="187">F121</f>
        <v>30000</v>
      </c>
      <c r="G119" s="412">
        <f>H119-F119</f>
        <v>-30000</v>
      </c>
      <c r="H119" s="412">
        <f t="shared" ref="H119:I119" si="188">H121</f>
        <v>0</v>
      </c>
      <c r="I119" s="412">
        <f t="shared" si="188"/>
        <v>30000</v>
      </c>
      <c r="J119" s="427">
        <f>H119/F119</f>
        <v>0</v>
      </c>
    </row>
    <row r="120" spans="1:10">
      <c r="A120" s="703">
        <v>5</v>
      </c>
      <c r="B120" s="704"/>
      <c r="C120" s="705"/>
      <c r="D120" s="25" t="s">
        <v>595</v>
      </c>
      <c r="E120" s="409">
        <f t="shared" ref="E120:E121" si="189">E121</f>
        <v>30000</v>
      </c>
      <c r="F120" s="409">
        <f t="shared" ref="F120:F121" si="190">F121</f>
        <v>30000</v>
      </c>
      <c r="G120" s="409">
        <f t="shared" ref="G120:G124" si="191">H120-F120</f>
        <v>-30000</v>
      </c>
      <c r="H120" s="409">
        <f t="shared" ref="H120:I121" si="192">H121</f>
        <v>0</v>
      </c>
      <c r="I120" s="409">
        <f t="shared" si="192"/>
        <v>30000</v>
      </c>
      <c r="J120" s="428">
        <f t="shared" ref="J120:J124" si="193">H120/F120</f>
        <v>0</v>
      </c>
    </row>
    <row r="121" spans="1:10">
      <c r="A121" s="706">
        <v>3</v>
      </c>
      <c r="B121" s="707"/>
      <c r="C121" s="708"/>
      <c r="D121" s="18" t="s">
        <v>9</v>
      </c>
      <c r="E121" s="409">
        <f t="shared" si="189"/>
        <v>30000</v>
      </c>
      <c r="F121" s="409">
        <f t="shared" si="190"/>
        <v>30000</v>
      </c>
      <c r="G121" s="409">
        <f t="shared" si="191"/>
        <v>-30000</v>
      </c>
      <c r="H121" s="409">
        <f t="shared" si="192"/>
        <v>0</v>
      </c>
      <c r="I121" s="409">
        <f t="shared" si="192"/>
        <v>30000</v>
      </c>
      <c r="J121" s="428">
        <f t="shared" si="193"/>
        <v>0</v>
      </c>
    </row>
    <row r="122" spans="1:10">
      <c r="A122" s="697">
        <v>32</v>
      </c>
      <c r="B122" s="698"/>
      <c r="C122" s="699"/>
      <c r="D122" s="18" t="s">
        <v>26</v>
      </c>
      <c r="E122" s="409">
        <f>List2!O454</f>
        <v>30000</v>
      </c>
      <c r="F122" s="409">
        <f>List2!O454</f>
        <v>30000</v>
      </c>
      <c r="G122" s="409">
        <f t="shared" si="191"/>
        <v>-30000</v>
      </c>
      <c r="H122" s="409">
        <f>List2!Q454</f>
        <v>0</v>
      </c>
      <c r="I122" s="409">
        <f>List2!R454</f>
        <v>30000</v>
      </c>
      <c r="J122" s="428">
        <f t="shared" si="193"/>
        <v>0</v>
      </c>
    </row>
    <row r="123" spans="1:10">
      <c r="A123" s="706">
        <v>4</v>
      </c>
      <c r="B123" s="707"/>
      <c r="C123" s="708"/>
      <c r="D123" s="18" t="s">
        <v>11</v>
      </c>
      <c r="E123" s="409">
        <f t="shared" ref="E123:I123" si="194">E124</f>
        <v>0</v>
      </c>
      <c r="F123" s="409">
        <f t="shared" si="194"/>
        <v>0</v>
      </c>
      <c r="G123" s="409">
        <f t="shared" si="191"/>
        <v>0</v>
      </c>
      <c r="H123" s="409">
        <f t="shared" si="194"/>
        <v>0</v>
      </c>
      <c r="I123" s="409">
        <f t="shared" si="194"/>
        <v>1</v>
      </c>
      <c r="J123" s="428" t="e">
        <f t="shared" si="193"/>
        <v>#DIV/0!</v>
      </c>
    </row>
    <row r="124" spans="1:10" ht="25.5">
      <c r="A124" s="319">
        <v>41</v>
      </c>
      <c r="B124" s="320"/>
      <c r="C124" s="321"/>
      <c r="D124" s="18" t="s">
        <v>12</v>
      </c>
      <c r="E124" s="409">
        <v>0</v>
      </c>
      <c r="F124" s="409">
        <v>0</v>
      </c>
      <c r="G124" s="409">
        <f t="shared" si="191"/>
        <v>0</v>
      </c>
      <c r="H124" s="409">
        <v>0</v>
      </c>
      <c r="I124" s="409">
        <v>1</v>
      </c>
      <c r="J124" s="428" t="e">
        <f t="shared" si="193"/>
        <v>#DIV/0!</v>
      </c>
    </row>
    <row r="125" spans="1:10">
      <c r="A125" s="709" t="s">
        <v>361</v>
      </c>
      <c r="B125" s="710"/>
      <c r="C125" s="711"/>
      <c r="D125" s="303" t="s">
        <v>383</v>
      </c>
      <c r="E125" s="411">
        <f t="shared" ref="E125" si="195">E126</f>
        <v>134000</v>
      </c>
      <c r="F125" s="411">
        <f t="shared" ref="F125" si="196">F126</f>
        <v>24000</v>
      </c>
      <c r="G125" s="411">
        <f>H125-F125</f>
        <v>0</v>
      </c>
      <c r="H125" s="411">
        <f t="shared" ref="H125:I125" si="197">H126</f>
        <v>24000</v>
      </c>
      <c r="I125" s="411">
        <f t="shared" si="197"/>
        <v>24000</v>
      </c>
      <c r="J125" s="431">
        <f>H125/F125</f>
        <v>1</v>
      </c>
    </row>
    <row r="126" spans="1:10">
      <c r="A126" s="700" t="s">
        <v>625</v>
      </c>
      <c r="B126" s="701"/>
      <c r="C126" s="702"/>
      <c r="D126" s="302" t="s">
        <v>626</v>
      </c>
      <c r="E126" s="412">
        <f t="shared" ref="E126" si="198">E128</f>
        <v>134000</v>
      </c>
      <c r="F126" s="412">
        <f t="shared" ref="F126" si="199">F128</f>
        <v>24000</v>
      </c>
      <c r="G126" s="412">
        <f>H126-F126</f>
        <v>0</v>
      </c>
      <c r="H126" s="412">
        <f t="shared" ref="H126:I126" si="200">H128</f>
        <v>24000</v>
      </c>
      <c r="I126" s="412">
        <f t="shared" si="200"/>
        <v>24000</v>
      </c>
      <c r="J126" s="427">
        <f>H126/F126</f>
        <v>1</v>
      </c>
    </row>
    <row r="127" spans="1:10">
      <c r="A127" s="703">
        <v>41</v>
      </c>
      <c r="B127" s="704"/>
      <c r="C127" s="705"/>
      <c r="D127" s="25" t="s">
        <v>595</v>
      </c>
      <c r="E127" s="409">
        <f t="shared" ref="E127:E128" si="201">E128</f>
        <v>134000</v>
      </c>
      <c r="F127" s="409">
        <f t="shared" ref="F127:F128" si="202">F128</f>
        <v>24000</v>
      </c>
      <c r="G127" s="409">
        <f t="shared" ref="G127:G131" si="203">H127-F127</f>
        <v>0</v>
      </c>
      <c r="H127" s="409">
        <f t="shared" ref="H127:I128" si="204">H128</f>
        <v>24000</v>
      </c>
      <c r="I127" s="409">
        <f t="shared" si="204"/>
        <v>24000</v>
      </c>
      <c r="J127" s="428">
        <f t="shared" ref="J127:J131" si="205">H127/F127</f>
        <v>1</v>
      </c>
    </row>
    <row r="128" spans="1:10">
      <c r="A128" s="706">
        <v>3</v>
      </c>
      <c r="B128" s="707"/>
      <c r="C128" s="708"/>
      <c r="D128" s="18" t="s">
        <v>9</v>
      </c>
      <c r="E128" s="409">
        <f t="shared" si="201"/>
        <v>134000</v>
      </c>
      <c r="F128" s="409">
        <f t="shared" si="202"/>
        <v>24000</v>
      </c>
      <c r="G128" s="409">
        <f t="shared" si="203"/>
        <v>0</v>
      </c>
      <c r="H128" s="409">
        <f t="shared" si="204"/>
        <v>24000</v>
      </c>
      <c r="I128" s="409">
        <f t="shared" si="204"/>
        <v>24000</v>
      </c>
      <c r="J128" s="428">
        <f t="shared" si="205"/>
        <v>1</v>
      </c>
    </row>
    <row r="129" spans="1:10">
      <c r="A129" s="697">
        <v>32</v>
      </c>
      <c r="B129" s="698"/>
      <c r="C129" s="699"/>
      <c r="D129" s="18" t="s">
        <v>26</v>
      </c>
      <c r="E129" s="409">
        <v>134000</v>
      </c>
      <c r="F129" s="409">
        <f>List2!O477</f>
        <v>24000</v>
      </c>
      <c r="G129" s="409">
        <f t="shared" si="203"/>
        <v>0</v>
      </c>
      <c r="H129" s="409">
        <f>List2!Q477</f>
        <v>24000</v>
      </c>
      <c r="I129" s="409">
        <f>List2!R477</f>
        <v>24000</v>
      </c>
      <c r="J129" s="428">
        <f t="shared" si="205"/>
        <v>1</v>
      </c>
    </row>
    <row r="130" spans="1:10">
      <c r="A130" s="706">
        <v>4</v>
      </c>
      <c r="B130" s="707"/>
      <c r="C130" s="708"/>
      <c r="D130" s="18" t="s">
        <v>11</v>
      </c>
      <c r="E130" s="409">
        <f t="shared" ref="E130:I130" si="206">E131</f>
        <v>0</v>
      </c>
      <c r="F130" s="409">
        <f t="shared" si="206"/>
        <v>0</v>
      </c>
      <c r="G130" s="409">
        <f t="shared" si="203"/>
        <v>0</v>
      </c>
      <c r="H130" s="409">
        <f t="shared" si="206"/>
        <v>0</v>
      </c>
      <c r="I130" s="409">
        <f t="shared" si="206"/>
        <v>1</v>
      </c>
      <c r="J130" s="428" t="e">
        <f t="shared" si="205"/>
        <v>#DIV/0!</v>
      </c>
    </row>
    <row r="131" spans="1:10" ht="25.5">
      <c r="A131" s="697">
        <v>42</v>
      </c>
      <c r="B131" s="698"/>
      <c r="C131" s="699"/>
      <c r="D131" s="18" t="s">
        <v>31</v>
      </c>
      <c r="E131" s="409">
        <v>0</v>
      </c>
      <c r="F131" s="409">
        <v>0</v>
      </c>
      <c r="G131" s="409">
        <f t="shared" si="203"/>
        <v>0</v>
      </c>
      <c r="H131" s="409">
        <v>0</v>
      </c>
      <c r="I131" s="409">
        <v>1</v>
      </c>
      <c r="J131" s="428" t="e">
        <f t="shared" si="205"/>
        <v>#DIV/0!</v>
      </c>
    </row>
    <row r="132" spans="1:10" ht="25.5">
      <c r="A132" s="709" t="s">
        <v>392</v>
      </c>
      <c r="B132" s="710"/>
      <c r="C132" s="711"/>
      <c r="D132" s="303" t="s">
        <v>627</v>
      </c>
      <c r="E132" s="411">
        <f t="shared" ref="E132" si="207">E133</f>
        <v>60897</v>
      </c>
      <c r="F132" s="411">
        <f t="shared" ref="F132" si="208">F133</f>
        <v>9000</v>
      </c>
      <c r="G132" s="411">
        <f>H132-F132</f>
        <v>-4550</v>
      </c>
      <c r="H132" s="411">
        <f t="shared" ref="H132:I132" si="209">H133</f>
        <v>4450</v>
      </c>
      <c r="I132" s="411">
        <f t="shared" si="209"/>
        <v>9000</v>
      </c>
      <c r="J132" s="431">
        <f>H132/F132</f>
        <v>0.49444444444444446</v>
      </c>
    </row>
    <row r="133" spans="1:10" ht="38.25">
      <c r="A133" s="700" t="s">
        <v>628</v>
      </c>
      <c r="B133" s="701"/>
      <c r="C133" s="702"/>
      <c r="D133" s="302" t="s">
        <v>395</v>
      </c>
      <c r="E133" s="412">
        <f t="shared" ref="E133" si="210">E135</f>
        <v>60897</v>
      </c>
      <c r="F133" s="412">
        <f t="shared" ref="F133" si="211">F135</f>
        <v>9000</v>
      </c>
      <c r="G133" s="412">
        <f>H133-F133</f>
        <v>-4550</v>
      </c>
      <c r="H133" s="412">
        <f t="shared" ref="H133:I133" si="212">H135</f>
        <v>4450</v>
      </c>
      <c r="I133" s="412">
        <f t="shared" si="212"/>
        <v>9000</v>
      </c>
      <c r="J133" s="427">
        <f>H133/F133</f>
        <v>0.49444444444444446</v>
      </c>
    </row>
    <row r="134" spans="1:10">
      <c r="A134" s="703">
        <v>41</v>
      </c>
      <c r="B134" s="704"/>
      <c r="C134" s="705"/>
      <c r="D134" s="25" t="s">
        <v>595</v>
      </c>
      <c r="E134" s="409">
        <f t="shared" ref="E134:E135" si="213">E135</f>
        <v>60897</v>
      </c>
      <c r="F134" s="409">
        <f t="shared" ref="F134:F135" si="214">F135</f>
        <v>9000</v>
      </c>
      <c r="G134" s="409">
        <f t="shared" ref="G134:G136" si="215">H134-F134</f>
        <v>-4550</v>
      </c>
      <c r="H134" s="409">
        <f t="shared" ref="H134:I135" si="216">H135</f>
        <v>4450</v>
      </c>
      <c r="I134" s="409">
        <f t="shared" si="216"/>
        <v>9000</v>
      </c>
      <c r="J134" s="428">
        <f t="shared" ref="J134:J136" si="217">H134/F134</f>
        <v>0.49444444444444446</v>
      </c>
    </row>
    <row r="135" spans="1:10">
      <c r="A135" s="706">
        <v>3</v>
      </c>
      <c r="B135" s="707"/>
      <c r="C135" s="708"/>
      <c r="D135" s="18" t="s">
        <v>9</v>
      </c>
      <c r="E135" s="409">
        <f t="shared" si="213"/>
        <v>60897</v>
      </c>
      <c r="F135" s="409">
        <f t="shared" si="214"/>
        <v>9000</v>
      </c>
      <c r="G135" s="409">
        <f t="shared" si="215"/>
        <v>-4550</v>
      </c>
      <c r="H135" s="409">
        <f t="shared" si="216"/>
        <v>4450</v>
      </c>
      <c r="I135" s="409">
        <f t="shared" si="216"/>
        <v>9000</v>
      </c>
      <c r="J135" s="428">
        <f t="shared" si="217"/>
        <v>0.49444444444444446</v>
      </c>
    </row>
    <row r="136" spans="1:10">
      <c r="A136" s="697">
        <v>37</v>
      </c>
      <c r="B136" s="698"/>
      <c r="C136" s="699"/>
      <c r="D136" s="18" t="s">
        <v>629</v>
      </c>
      <c r="E136" s="409">
        <v>60897</v>
      </c>
      <c r="F136" s="409">
        <f>List2!O491</f>
        <v>9000</v>
      </c>
      <c r="G136" s="409">
        <f t="shared" si="215"/>
        <v>-4550</v>
      </c>
      <c r="H136" s="409">
        <f>List2!Q491</f>
        <v>4450</v>
      </c>
      <c r="I136" s="409">
        <f>List2!R491</f>
        <v>9000</v>
      </c>
      <c r="J136" s="428">
        <f t="shared" si="217"/>
        <v>0.49444444444444446</v>
      </c>
    </row>
    <row r="137" spans="1:10" ht="25.5">
      <c r="A137" s="709" t="s">
        <v>399</v>
      </c>
      <c r="B137" s="710"/>
      <c r="C137" s="711"/>
      <c r="D137" s="303" t="s">
        <v>400</v>
      </c>
      <c r="E137" s="411">
        <f t="shared" ref="E137" si="218">E138</f>
        <v>0</v>
      </c>
      <c r="F137" s="411">
        <f t="shared" ref="F137" si="219">F138</f>
        <v>7000</v>
      </c>
      <c r="G137" s="411">
        <f>H137-F137</f>
        <v>-6000</v>
      </c>
      <c r="H137" s="411">
        <f t="shared" ref="H137:I137" si="220">H138</f>
        <v>1000</v>
      </c>
      <c r="I137" s="411">
        <f t="shared" si="220"/>
        <v>7000</v>
      </c>
      <c r="J137" s="431">
        <f>H137/F137</f>
        <v>0.14285714285714285</v>
      </c>
    </row>
    <row r="138" spans="1:10" ht="25.5">
      <c r="A138" s="700" t="s">
        <v>630</v>
      </c>
      <c r="B138" s="701"/>
      <c r="C138" s="702"/>
      <c r="D138" s="302" t="s">
        <v>404</v>
      </c>
      <c r="E138" s="412">
        <f t="shared" ref="E138" si="221">E140</f>
        <v>0</v>
      </c>
      <c r="F138" s="412">
        <f t="shared" ref="F138" si="222">F140</f>
        <v>7000</v>
      </c>
      <c r="G138" s="412">
        <f>H138-F138</f>
        <v>-6000</v>
      </c>
      <c r="H138" s="412">
        <f t="shared" ref="H138:I138" si="223">H140</f>
        <v>1000</v>
      </c>
      <c r="I138" s="412">
        <f t="shared" si="223"/>
        <v>7000</v>
      </c>
      <c r="J138" s="427">
        <f>H138/F138</f>
        <v>0.14285714285714285</v>
      </c>
    </row>
    <row r="139" spans="1:10">
      <c r="A139" s="703">
        <v>41</v>
      </c>
      <c r="B139" s="704"/>
      <c r="C139" s="705"/>
      <c r="D139" s="25" t="s">
        <v>595</v>
      </c>
      <c r="E139" s="409">
        <f t="shared" ref="E139:E140" si="224">E140</f>
        <v>0</v>
      </c>
      <c r="F139" s="409">
        <f t="shared" ref="F139:F140" si="225">F140</f>
        <v>7000</v>
      </c>
      <c r="G139" s="409">
        <f t="shared" ref="G139:G141" si="226">H139-F139</f>
        <v>-6000</v>
      </c>
      <c r="H139" s="409">
        <f t="shared" ref="H139:I140" si="227">H140</f>
        <v>1000</v>
      </c>
      <c r="I139" s="409">
        <f t="shared" si="227"/>
        <v>7000</v>
      </c>
      <c r="J139" s="428">
        <f t="shared" ref="J139:J141" si="228">H139/F139</f>
        <v>0.14285714285714285</v>
      </c>
    </row>
    <row r="140" spans="1:10">
      <c r="A140" s="706">
        <v>3</v>
      </c>
      <c r="B140" s="707"/>
      <c r="C140" s="708"/>
      <c r="D140" s="18" t="s">
        <v>9</v>
      </c>
      <c r="E140" s="409">
        <f t="shared" si="224"/>
        <v>0</v>
      </c>
      <c r="F140" s="409">
        <f t="shared" si="225"/>
        <v>7000</v>
      </c>
      <c r="G140" s="409">
        <f t="shared" si="226"/>
        <v>-6000</v>
      </c>
      <c r="H140" s="409">
        <f t="shared" si="227"/>
        <v>1000</v>
      </c>
      <c r="I140" s="409">
        <f t="shared" si="227"/>
        <v>7000</v>
      </c>
      <c r="J140" s="428">
        <f t="shared" si="228"/>
        <v>0.14285714285714285</v>
      </c>
    </row>
    <row r="141" spans="1:10">
      <c r="A141" s="697">
        <v>37</v>
      </c>
      <c r="B141" s="698"/>
      <c r="C141" s="699"/>
      <c r="D141" s="18" t="s">
        <v>629</v>
      </c>
      <c r="E141" s="409">
        <v>0</v>
      </c>
      <c r="F141" s="409">
        <f>List2!O502</f>
        <v>7000</v>
      </c>
      <c r="G141" s="409">
        <f t="shared" si="226"/>
        <v>-6000</v>
      </c>
      <c r="H141" s="409">
        <f>List2!Q502</f>
        <v>1000</v>
      </c>
      <c r="I141" s="409">
        <f>List2!R502</f>
        <v>7000</v>
      </c>
      <c r="J141" s="428">
        <f t="shared" si="228"/>
        <v>0.14285714285714285</v>
      </c>
    </row>
    <row r="142" spans="1:10">
      <c r="A142" s="709" t="s">
        <v>406</v>
      </c>
      <c r="B142" s="710"/>
      <c r="C142" s="711"/>
      <c r="D142" s="303" t="s">
        <v>407</v>
      </c>
      <c r="E142" s="411">
        <f t="shared" ref="E142" si="229">E143</f>
        <v>33350</v>
      </c>
      <c r="F142" s="411">
        <f t="shared" ref="F142" si="230">F143</f>
        <v>14000</v>
      </c>
      <c r="G142" s="411">
        <f>H142-F142</f>
        <v>-13800</v>
      </c>
      <c r="H142" s="411">
        <f t="shared" ref="H142:I142" si="231">H143</f>
        <v>200</v>
      </c>
      <c r="I142" s="411">
        <f t="shared" si="231"/>
        <v>14000</v>
      </c>
      <c r="J142" s="431">
        <f>H142/F142</f>
        <v>1.4285714285714285E-2</v>
      </c>
    </row>
    <row r="143" spans="1:10">
      <c r="A143" s="700" t="s">
        <v>631</v>
      </c>
      <c r="B143" s="701"/>
      <c r="C143" s="702"/>
      <c r="D143" s="302" t="s">
        <v>409</v>
      </c>
      <c r="E143" s="412">
        <f t="shared" ref="E143" si="232">E145</f>
        <v>33350</v>
      </c>
      <c r="F143" s="412">
        <f t="shared" ref="F143" si="233">F145</f>
        <v>14000</v>
      </c>
      <c r="G143" s="412">
        <f>H143-F143</f>
        <v>-13800</v>
      </c>
      <c r="H143" s="412">
        <f t="shared" ref="H143:I143" si="234">H145</f>
        <v>200</v>
      </c>
      <c r="I143" s="412">
        <f t="shared" si="234"/>
        <v>14000</v>
      </c>
      <c r="J143" s="427">
        <f>H143/F143</f>
        <v>1.4285714285714285E-2</v>
      </c>
    </row>
    <row r="144" spans="1:10">
      <c r="A144" s="703">
        <v>41</v>
      </c>
      <c r="B144" s="704"/>
      <c r="C144" s="705"/>
      <c r="D144" s="25" t="s">
        <v>595</v>
      </c>
      <c r="E144" s="409">
        <f t="shared" ref="E144:E145" si="235">E145</f>
        <v>33350</v>
      </c>
      <c r="F144" s="409">
        <f t="shared" ref="F144:F145" si="236">F145</f>
        <v>14000</v>
      </c>
      <c r="G144" s="409">
        <f t="shared" ref="G144:G146" si="237">H144-F144</f>
        <v>-13800</v>
      </c>
      <c r="H144" s="409">
        <f t="shared" ref="H144:I145" si="238">H145</f>
        <v>200</v>
      </c>
      <c r="I144" s="409">
        <f t="shared" si="238"/>
        <v>14000</v>
      </c>
      <c r="J144" s="428">
        <f t="shared" ref="J144:J146" si="239">H144/F144</f>
        <v>1.4285714285714285E-2</v>
      </c>
    </row>
    <row r="145" spans="1:10">
      <c r="A145" s="706">
        <v>3</v>
      </c>
      <c r="B145" s="707"/>
      <c r="C145" s="708"/>
      <c r="D145" s="18" t="s">
        <v>9</v>
      </c>
      <c r="E145" s="409">
        <f t="shared" si="235"/>
        <v>33350</v>
      </c>
      <c r="F145" s="409">
        <f t="shared" si="236"/>
        <v>14000</v>
      </c>
      <c r="G145" s="409">
        <f t="shared" si="237"/>
        <v>-13800</v>
      </c>
      <c r="H145" s="409">
        <f t="shared" si="238"/>
        <v>200</v>
      </c>
      <c r="I145" s="409">
        <f t="shared" si="238"/>
        <v>14000</v>
      </c>
      <c r="J145" s="428">
        <f t="shared" si="239"/>
        <v>1.4285714285714285E-2</v>
      </c>
    </row>
    <row r="146" spans="1:10">
      <c r="A146" s="697">
        <v>38</v>
      </c>
      <c r="B146" s="698"/>
      <c r="C146" s="699"/>
      <c r="D146" s="18" t="s">
        <v>95</v>
      </c>
      <c r="E146" s="409">
        <v>33350</v>
      </c>
      <c r="F146" s="409">
        <f>List2!O510</f>
        <v>14000</v>
      </c>
      <c r="G146" s="409">
        <f t="shared" si="237"/>
        <v>-13800</v>
      </c>
      <c r="H146" s="409">
        <f>List2!Q510</f>
        <v>200</v>
      </c>
      <c r="I146" s="409">
        <f>List2!R510</f>
        <v>14000</v>
      </c>
      <c r="J146" s="428">
        <f t="shared" si="239"/>
        <v>1.4285714285714285E-2</v>
      </c>
    </row>
    <row r="147" spans="1:10">
      <c r="A147" s="709" t="s">
        <v>632</v>
      </c>
      <c r="B147" s="710"/>
      <c r="C147" s="711"/>
      <c r="D147" s="303" t="s">
        <v>417</v>
      </c>
      <c r="E147" s="411">
        <f t="shared" ref="E147" si="240">E148</f>
        <v>3000</v>
      </c>
      <c r="F147" s="411">
        <f t="shared" ref="F147" si="241">F148</f>
        <v>700</v>
      </c>
      <c r="G147" s="411">
        <f>H147-F147</f>
        <v>-700</v>
      </c>
      <c r="H147" s="411">
        <f t="shared" ref="H147:I147" si="242">H148</f>
        <v>0</v>
      </c>
      <c r="I147" s="411">
        <f t="shared" si="242"/>
        <v>700</v>
      </c>
      <c r="J147" s="431">
        <f>H147/F147</f>
        <v>0</v>
      </c>
    </row>
    <row r="148" spans="1:10">
      <c r="A148" s="700" t="s">
        <v>634</v>
      </c>
      <c r="B148" s="701"/>
      <c r="C148" s="702"/>
      <c r="D148" s="302" t="s">
        <v>633</v>
      </c>
      <c r="E148" s="412">
        <f t="shared" ref="E148" si="243">E150</f>
        <v>3000</v>
      </c>
      <c r="F148" s="412">
        <f t="shared" ref="F148" si="244">F150</f>
        <v>700</v>
      </c>
      <c r="G148" s="412">
        <f>H148-F148</f>
        <v>-700</v>
      </c>
      <c r="H148" s="412">
        <f t="shared" ref="H148:I148" si="245">H150</f>
        <v>0</v>
      </c>
      <c r="I148" s="412">
        <f t="shared" si="245"/>
        <v>700</v>
      </c>
      <c r="J148" s="427">
        <f>H148/F148</f>
        <v>0</v>
      </c>
    </row>
    <row r="149" spans="1:10">
      <c r="A149" s="703">
        <v>41</v>
      </c>
      <c r="B149" s="704"/>
      <c r="C149" s="705"/>
      <c r="D149" s="25" t="s">
        <v>595</v>
      </c>
      <c r="E149" s="409">
        <f t="shared" ref="E149" si="246">E150</f>
        <v>3000</v>
      </c>
      <c r="F149" s="409">
        <f t="shared" ref="F149" si="247">F150</f>
        <v>700</v>
      </c>
      <c r="G149" s="409">
        <f t="shared" ref="G149:G152" si="248">H149-F149</f>
        <v>-700</v>
      </c>
      <c r="H149" s="409">
        <f t="shared" ref="H149:I149" si="249">H150</f>
        <v>0</v>
      </c>
      <c r="I149" s="409">
        <f t="shared" si="249"/>
        <v>700</v>
      </c>
      <c r="J149" s="428">
        <f t="shared" ref="J149:J152" si="250">H149/F149</f>
        <v>0</v>
      </c>
    </row>
    <row r="150" spans="1:10">
      <c r="A150" s="706">
        <v>3</v>
      </c>
      <c r="B150" s="707"/>
      <c r="C150" s="708"/>
      <c r="D150" s="18" t="s">
        <v>9</v>
      </c>
      <c r="E150" s="409">
        <f>E152</f>
        <v>3000</v>
      </c>
      <c r="F150" s="409">
        <f>F152</f>
        <v>700</v>
      </c>
      <c r="G150" s="409">
        <f t="shared" si="248"/>
        <v>-700</v>
      </c>
      <c r="H150" s="409">
        <f>H152</f>
        <v>0</v>
      </c>
      <c r="I150" s="409">
        <f>I152</f>
        <v>700</v>
      </c>
      <c r="J150" s="428">
        <f t="shared" si="250"/>
        <v>0</v>
      </c>
    </row>
    <row r="151" spans="1:10">
      <c r="A151" s="317">
        <v>32</v>
      </c>
      <c r="B151" s="318"/>
      <c r="C151" s="18"/>
      <c r="D151" s="18" t="s">
        <v>26</v>
      </c>
      <c r="E151" s="409">
        <v>0</v>
      </c>
      <c r="F151" s="409">
        <v>0</v>
      </c>
      <c r="G151" s="409">
        <f t="shared" si="248"/>
        <v>0</v>
      </c>
      <c r="H151" s="409">
        <v>0</v>
      </c>
      <c r="I151" s="409">
        <v>1</v>
      </c>
      <c r="J151" s="428" t="e">
        <f t="shared" si="250"/>
        <v>#DIV/0!</v>
      </c>
    </row>
    <row r="152" spans="1:10">
      <c r="A152" s="697">
        <v>38</v>
      </c>
      <c r="B152" s="698"/>
      <c r="C152" s="699"/>
      <c r="D152" s="18" t="s">
        <v>95</v>
      </c>
      <c r="E152" s="409">
        <v>3000</v>
      </c>
      <c r="F152" s="409">
        <f>List2!O525</f>
        <v>700</v>
      </c>
      <c r="G152" s="409">
        <f t="shared" si="248"/>
        <v>-700</v>
      </c>
      <c r="H152" s="409">
        <f>List2!Q525</f>
        <v>0</v>
      </c>
      <c r="I152" s="409">
        <f>List2!R525</f>
        <v>700</v>
      </c>
      <c r="J152" s="428">
        <f t="shared" si="250"/>
        <v>0</v>
      </c>
    </row>
    <row r="153" spans="1:10" ht="25.5">
      <c r="A153" s="709" t="s">
        <v>423</v>
      </c>
      <c r="B153" s="710"/>
      <c r="C153" s="711"/>
      <c r="D153" s="303" t="s">
        <v>424</v>
      </c>
      <c r="E153" s="411">
        <f t="shared" ref="E153" si="251">E154</f>
        <v>150</v>
      </c>
      <c r="F153" s="411">
        <f t="shared" ref="F153" si="252">F154</f>
        <v>150</v>
      </c>
      <c r="G153" s="411">
        <f>H153-F153</f>
        <v>-150</v>
      </c>
      <c r="H153" s="411">
        <f t="shared" ref="H153:I153" si="253">H154</f>
        <v>0</v>
      </c>
      <c r="I153" s="411">
        <f t="shared" si="253"/>
        <v>150</v>
      </c>
      <c r="J153" s="431">
        <f>H153/F153</f>
        <v>0</v>
      </c>
    </row>
    <row r="154" spans="1:10">
      <c r="A154" s="700" t="s">
        <v>635</v>
      </c>
      <c r="B154" s="701"/>
      <c r="C154" s="702"/>
      <c r="D154" s="302" t="s">
        <v>426</v>
      </c>
      <c r="E154" s="412">
        <f t="shared" ref="E154" si="254">E156</f>
        <v>150</v>
      </c>
      <c r="F154" s="412">
        <f t="shared" ref="F154" si="255">F156</f>
        <v>150</v>
      </c>
      <c r="G154" s="412">
        <f>H154-F154</f>
        <v>-150</v>
      </c>
      <c r="H154" s="412">
        <f t="shared" ref="H154:I154" si="256">H156</f>
        <v>0</v>
      </c>
      <c r="I154" s="412">
        <f t="shared" si="256"/>
        <v>150</v>
      </c>
      <c r="J154" s="427">
        <f>H154/F154</f>
        <v>0</v>
      </c>
    </row>
    <row r="155" spans="1:10">
      <c r="A155" s="703">
        <v>41</v>
      </c>
      <c r="B155" s="704"/>
      <c r="C155" s="705"/>
      <c r="D155" s="25" t="s">
        <v>595</v>
      </c>
      <c r="E155" s="409">
        <f t="shared" ref="E155:E156" si="257">E156</f>
        <v>150</v>
      </c>
      <c r="F155" s="409">
        <f t="shared" ref="F155:F156" si="258">F156</f>
        <v>150</v>
      </c>
      <c r="G155" s="409">
        <f t="shared" ref="G155:G157" si="259">H155-F155</f>
        <v>-150</v>
      </c>
      <c r="H155" s="409">
        <f t="shared" ref="H155:I156" si="260">H156</f>
        <v>0</v>
      </c>
      <c r="I155" s="409">
        <f t="shared" si="260"/>
        <v>150</v>
      </c>
      <c r="J155" s="428">
        <f t="shared" ref="J155:J157" si="261">H155/F155</f>
        <v>0</v>
      </c>
    </row>
    <row r="156" spans="1:10">
      <c r="A156" s="706">
        <v>3</v>
      </c>
      <c r="B156" s="707"/>
      <c r="C156" s="708"/>
      <c r="D156" s="18" t="s">
        <v>9</v>
      </c>
      <c r="E156" s="409">
        <f t="shared" si="257"/>
        <v>150</v>
      </c>
      <c r="F156" s="409">
        <f t="shared" si="258"/>
        <v>150</v>
      </c>
      <c r="G156" s="409">
        <f t="shared" si="259"/>
        <v>-150</v>
      </c>
      <c r="H156" s="409">
        <f t="shared" si="260"/>
        <v>0</v>
      </c>
      <c r="I156" s="409">
        <f t="shared" si="260"/>
        <v>150</v>
      </c>
      <c r="J156" s="428">
        <f t="shared" si="261"/>
        <v>0</v>
      </c>
    </row>
    <row r="157" spans="1:10">
      <c r="A157" s="697">
        <v>38</v>
      </c>
      <c r="B157" s="698"/>
      <c r="C157" s="699"/>
      <c r="D157" s="18" t="s">
        <v>95</v>
      </c>
      <c r="E157" s="409">
        <f>List2!O533</f>
        <v>150</v>
      </c>
      <c r="F157" s="409">
        <f>List2!O533</f>
        <v>150</v>
      </c>
      <c r="G157" s="409">
        <f t="shared" si="259"/>
        <v>-150</v>
      </c>
      <c r="H157" s="409">
        <f>List2!Q533</f>
        <v>0</v>
      </c>
      <c r="I157" s="409">
        <f>List2!R533</f>
        <v>150</v>
      </c>
      <c r="J157" s="428">
        <f t="shared" si="261"/>
        <v>0</v>
      </c>
    </row>
    <row r="158" spans="1:10">
      <c r="A158" s="709" t="s">
        <v>428</v>
      </c>
      <c r="B158" s="710"/>
      <c r="C158" s="711"/>
      <c r="D158" s="303" t="s">
        <v>636</v>
      </c>
      <c r="E158" s="411">
        <f t="shared" ref="E158" si="262">E159+E163+E167</f>
        <v>499742</v>
      </c>
      <c r="F158" s="411">
        <f>F159+F163+F167</f>
        <v>424428</v>
      </c>
      <c r="G158" s="411">
        <f>H158-F158</f>
        <v>-151078</v>
      </c>
      <c r="H158" s="411">
        <f>H159+H163+H167</f>
        <v>273350</v>
      </c>
      <c r="I158" s="411">
        <f>I159+I163+I167</f>
        <v>424428</v>
      </c>
      <c r="J158" s="431">
        <f>H158/F158</f>
        <v>0.64404327706937337</v>
      </c>
    </row>
    <row r="159" spans="1:10">
      <c r="A159" s="700" t="s">
        <v>638</v>
      </c>
      <c r="B159" s="701"/>
      <c r="C159" s="702"/>
      <c r="D159" s="302" t="s">
        <v>637</v>
      </c>
      <c r="E159" s="412">
        <f t="shared" ref="E159" si="263">E161</f>
        <v>3500</v>
      </c>
      <c r="F159" s="412">
        <f t="shared" ref="F159:H159" si="264">F161</f>
        <v>16000</v>
      </c>
      <c r="G159" s="412">
        <f>H159-F159</f>
        <v>-12500</v>
      </c>
      <c r="H159" s="412">
        <f t="shared" si="264"/>
        <v>3500</v>
      </c>
      <c r="I159" s="412">
        <f t="shared" ref="I159" si="265">I161</f>
        <v>16000</v>
      </c>
      <c r="J159" s="427">
        <f>H159/F159</f>
        <v>0.21875</v>
      </c>
    </row>
    <row r="160" spans="1:10">
      <c r="A160" s="703">
        <v>41</v>
      </c>
      <c r="B160" s="704"/>
      <c r="C160" s="705"/>
      <c r="D160" s="25" t="s">
        <v>595</v>
      </c>
      <c r="E160" s="409">
        <f t="shared" ref="E160:E161" si="266">E161</f>
        <v>3500</v>
      </c>
      <c r="F160" s="409">
        <f t="shared" ref="F160:F161" si="267">F161</f>
        <v>16000</v>
      </c>
      <c r="G160" s="409">
        <f t="shared" ref="G160:G162" si="268">H160-F160</f>
        <v>-12500</v>
      </c>
      <c r="H160" s="409">
        <f t="shared" ref="H160:I161" si="269">H161</f>
        <v>3500</v>
      </c>
      <c r="I160" s="409">
        <f t="shared" si="269"/>
        <v>16000</v>
      </c>
      <c r="J160" s="428">
        <f t="shared" ref="J160:J162" si="270">H160/F160</f>
        <v>0.21875</v>
      </c>
    </row>
    <row r="161" spans="1:10">
      <c r="A161" s="706">
        <v>3</v>
      </c>
      <c r="B161" s="707"/>
      <c r="C161" s="708"/>
      <c r="D161" s="18" t="s">
        <v>9</v>
      </c>
      <c r="E161" s="409">
        <f t="shared" si="266"/>
        <v>3500</v>
      </c>
      <c r="F161" s="409">
        <f t="shared" si="267"/>
        <v>16000</v>
      </c>
      <c r="G161" s="409">
        <f t="shared" si="268"/>
        <v>-12500</v>
      </c>
      <c r="H161" s="409">
        <f t="shared" si="269"/>
        <v>3500</v>
      </c>
      <c r="I161" s="409">
        <f t="shared" si="269"/>
        <v>16000</v>
      </c>
      <c r="J161" s="428">
        <f t="shared" si="270"/>
        <v>0.21875</v>
      </c>
    </row>
    <row r="162" spans="1:10">
      <c r="A162" s="697">
        <v>37</v>
      </c>
      <c r="B162" s="698"/>
      <c r="C162" s="699"/>
      <c r="D162" s="18" t="s">
        <v>629</v>
      </c>
      <c r="E162" s="409">
        <f>List2!Q541</f>
        <v>3500</v>
      </c>
      <c r="F162" s="409">
        <f>List2!O541</f>
        <v>16000</v>
      </c>
      <c r="G162" s="409">
        <f t="shared" si="268"/>
        <v>-12500</v>
      </c>
      <c r="H162" s="409">
        <f>List2!Q541</f>
        <v>3500</v>
      </c>
      <c r="I162" s="409">
        <f>List2!R541</f>
        <v>16000</v>
      </c>
      <c r="J162" s="428">
        <f t="shared" si="270"/>
        <v>0.21875</v>
      </c>
    </row>
    <row r="163" spans="1:10">
      <c r="A163" s="700" t="s">
        <v>639</v>
      </c>
      <c r="B163" s="701"/>
      <c r="C163" s="702"/>
      <c r="D163" s="302" t="s">
        <v>640</v>
      </c>
      <c r="E163" s="412">
        <f t="shared" ref="E163" si="271">E165</f>
        <v>77000</v>
      </c>
      <c r="F163" s="412">
        <f t="shared" ref="F163" si="272">F165</f>
        <v>48428</v>
      </c>
      <c r="G163" s="412">
        <f>H163-F163</f>
        <v>-39428</v>
      </c>
      <c r="H163" s="412">
        <f t="shared" ref="H163:I163" si="273">H165</f>
        <v>9000</v>
      </c>
      <c r="I163" s="412">
        <f t="shared" si="273"/>
        <v>48428</v>
      </c>
      <c r="J163" s="427">
        <f>H163/F163</f>
        <v>0.1858429008011894</v>
      </c>
    </row>
    <row r="164" spans="1:10">
      <c r="A164" s="703">
        <v>41</v>
      </c>
      <c r="B164" s="704"/>
      <c r="C164" s="705"/>
      <c r="D164" s="25" t="s">
        <v>595</v>
      </c>
      <c r="E164" s="409">
        <f t="shared" ref="E164:E165" si="274">E165</f>
        <v>77000</v>
      </c>
      <c r="F164" s="409">
        <f t="shared" ref="F164:F165" si="275">F165</f>
        <v>48428</v>
      </c>
      <c r="G164" s="409">
        <f t="shared" ref="G164:G166" si="276">H164-F164</f>
        <v>-39428</v>
      </c>
      <c r="H164" s="409">
        <f t="shared" ref="H164:I165" si="277">H165</f>
        <v>9000</v>
      </c>
      <c r="I164" s="409">
        <f t="shared" si="277"/>
        <v>48428</v>
      </c>
      <c r="J164" s="428">
        <f t="shared" ref="J164:J166" si="278">H164/F164</f>
        <v>0.1858429008011894</v>
      </c>
    </row>
    <row r="165" spans="1:10">
      <c r="A165" s="706">
        <v>3</v>
      </c>
      <c r="B165" s="707"/>
      <c r="C165" s="708"/>
      <c r="D165" s="18" t="s">
        <v>9</v>
      </c>
      <c r="E165" s="409">
        <f t="shared" si="274"/>
        <v>77000</v>
      </c>
      <c r="F165" s="409">
        <f t="shared" si="275"/>
        <v>48428</v>
      </c>
      <c r="G165" s="409">
        <f t="shared" si="276"/>
        <v>-39428</v>
      </c>
      <c r="H165" s="409">
        <f t="shared" si="277"/>
        <v>9000</v>
      </c>
      <c r="I165" s="409">
        <f t="shared" si="277"/>
        <v>48428</v>
      </c>
      <c r="J165" s="428">
        <f t="shared" si="278"/>
        <v>0.1858429008011894</v>
      </c>
    </row>
    <row r="166" spans="1:10">
      <c r="A166" s="697">
        <v>37</v>
      </c>
      <c r="B166" s="698"/>
      <c r="C166" s="699"/>
      <c r="D166" s="18" t="s">
        <v>629</v>
      </c>
      <c r="E166" s="409">
        <v>77000</v>
      </c>
      <c r="F166" s="409">
        <f>List2!O549</f>
        <v>48428</v>
      </c>
      <c r="G166" s="409">
        <f t="shared" si="276"/>
        <v>-39428</v>
      </c>
      <c r="H166" s="409">
        <f>List2!Q549</f>
        <v>9000</v>
      </c>
      <c r="I166" s="409">
        <f>List2!R549</f>
        <v>48428</v>
      </c>
      <c r="J166" s="428">
        <f t="shared" si="278"/>
        <v>0.1858429008011894</v>
      </c>
    </row>
    <row r="167" spans="1:10">
      <c r="A167" s="700" t="s">
        <v>614</v>
      </c>
      <c r="B167" s="701"/>
      <c r="C167" s="702"/>
      <c r="D167" s="302" t="s">
        <v>447</v>
      </c>
      <c r="E167" s="412">
        <f t="shared" ref="E167" si="279">E169</f>
        <v>419242</v>
      </c>
      <c r="F167" s="412">
        <f t="shared" ref="F167" si="280">F169</f>
        <v>360000</v>
      </c>
      <c r="G167" s="412">
        <f>H167-F167</f>
        <v>-99150</v>
      </c>
      <c r="H167" s="412">
        <f t="shared" ref="H167:I167" si="281">H169</f>
        <v>260850</v>
      </c>
      <c r="I167" s="412">
        <f t="shared" si="281"/>
        <v>360000</v>
      </c>
      <c r="J167" s="427">
        <f>H167/F167</f>
        <v>0.72458333333333336</v>
      </c>
    </row>
    <row r="168" spans="1:10">
      <c r="A168" s="703">
        <v>41</v>
      </c>
      <c r="B168" s="704"/>
      <c r="C168" s="705"/>
      <c r="D168" s="25" t="s">
        <v>595</v>
      </c>
      <c r="E168" s="409">
        <f t="shared" ref="E168" si="282">E169</f>
        <v>419242</v>
      </c>
      <c r="F168" s="409">
        <f t="shared" ref="F168" si="283">F169</f>
        <v>360000</v>
      </c>
      <c r="G168" s="409">
        <f t="shared" ref="G168:G171" si="284">H168-F168</f>
        <v>-99150</v>
      </c>
      <c r="H168" s="409">
        <f t="shared" ref="H168:I168" si="285">H169</f>
        <v>260850</v>
      </c>
      <c r="I168" s="409">
        <f t="shared" si="285"/>
        <v>360000</v>
      </c>
      <c r="J168" s="428">
        <f t="shared" ref="J168:J171" si="286">H168/F168</f>
        <v>0.72458333333333336</v>
      </c>
    </row>
    <row r="169" spans="1:10">
      <c r="A169" s="706">
        <v>3</v>
      </c>
      <c r="B169" s="707"/>
      <c r="C169" s="708"/>
      <c r="D169" s="18" t="s">
        <v>9</v>
      </c>
      <c r="E169" s="409">
        <f>E170+E171</f>
        <v>419242</v>
      </c>
      <c r="F169" s="409">
        <f>F170+F171</f>
        <v>360000</v>
      </c>
      <c r="G169" s="409">
        <f t="shared" si="284"/>
        <v>-99150</v>
      </c>
      <c r="H169" s="409">
        <f>H170+H171</f>
        <v>260850</v>
      </c>
      <c r="I169" s="409">
        <f>I170+I171</f>
        <v>360000</v>
      </c>
      <c r="J169" s="428">
        <f t="shared" si="286"/>
        <v>0.72458333333333336</v>
      </c>
    </row>
    <row r="170" spans="1:10">
      <c r="A170" s="697">
        <v>31</v>
      </c>
      <c r="B170" s="698"/>
      <c r="C170" s="699"/>
      <c r="D170" s="18" t="s">
        <v>10</v>
      </c>
      <c r="E170" s="409">
        <v>366000</v>
      </c>
      <c r="F170" s="409">
        <f>List2!O584</f>
        <v>360000</v>
      </c>
      <c r="G170" s="409">
        <f t="shared" si="284"/>
        <v>-122450</v>
      </c>
      <c r="H170" s="409">
        <f>List2!Q584</f>
        <v>237550</v>
      </c>
      <c r="I170" s="409">
        <f>List2!R584</f>
        <v>360000</v>
      </c>
      <c r="J170" s="428">
        <f t="shared" si="286"/>
        <v>0.65986111111111112</v>
      </c>
    </row>
    <row r="171" spans="1:10">
      <c r="A171" s="319">
        <v>32</v>
      </c>
      <c r="B171" s="320"/>
      <c r="C171" s="321"/>
      <c r="D171" s="18" t="s">
        <v>26</v>
      </c>
      <c r="E171" s="409">
        <v>53242</v>
      </c>
      <c r="F171" s="409">
        <f>List2!O598</f>
        <v>0</v>
      </c>
      <c r="G171" s="409">
        <f t="shared" si="284"/>
        <v>23300</v>
      </c>
      <c r="H171" s="409">
        <f>List2!Q598</f>
        <v>23300</v>
      </c>
      <c r="I171" s="409">
        <f>List2!R598</f>
        <v>0</v>
      </c>
      <c r="J171" s="428" t="e">
        <f t="shared" si="286"/>
        <v>#DIV/0!</v>
      </c>
    </row>
    <row r="172" spans="1:10" ht="25.5">
      <c r="A172" s="709" t="s">
        <v>470</v>
      </c>
      <c r="B172" s="710"/>
      <c r="C172" s="711"/>
      <c r="D172" s="303" t="s">
        <v>641</v>
      </c>
      <c r="E172" s="411">
        <f t="shared" ref="E172" si="287">E173</f>
        <v>15750</v>
      </c>
      <c r="F172" s="411">
        <f t="shared" ref="F172" si="288">F173</f>
        <v>3718</v>
      </c>
      <c r="G172" s="411">
        <f>H172-F172</f>
        <v>352</v>
      </c>
      <c r="H172" s="411">
        <f t="shared" ref="H172:I172" si="289">H173</f>
        <v>4070</v>
      </c>
      <c r="I172" s="411">
        <f t="shared" si="289"/>
        <v>3718</v>
      </c>
      <c r="J172" s="431">
        <f>H172/F172</f>
        <v>1.0946745562130178</v>
      </c>
    </row>
    <row r="173" spans="1:10">
      <c r="A173" s="700" t="s">
        <v>638</v>
      </c>
      <c r="B173" s="701"/>
      <c r="C173" s="702"/>
      <c r="D173" s="302" t="s">
        <v>642</v>
      </c>
      <c r="E173" s="412">
        <f t="shared" ref="E173" si="290">E175</f>
        <v>15750</v>
      </c>
      <c r="F173" s="412">
        <f t="shared" ref="F173" si="291">F175</f>
        <v>3718</v>
      </c>
      <c r="G173" s="412">
        <f>H173-F173</f>
        <v>352</v>
      </c>
      <c r="H173" s="412">
        <f t="shared" ref="H173:I173" si="292">H175</f>
        <v>4070</v>
      </c>
      <c r="I173" s="412">
        <f t="shared" si="292"/>
        <v>3718</v>
      </c>
      <c r="J173" s="427">
        <f>H173/F173</f>
        <v>1.0946745562130178</v>
      </c>
    </row>
    <row r="174" spans="1:10">
      <c r="A174" s="703">
        <v>41</v>
      </c>
      <c r="B174" s="704"/>
      <c r="C174" s="705"/>
      <c r="D174" s="25" t="s">
        <v>595</v>
      </c>
      <c r="E174" s="409">
        <f t="shared" ref="E174:E175" si="293">E175</f>
        <v>15750</v>
      </c>
      <c r="F174" s="409">
        <f t="shared" ref="F174:F175" si="294">F175</f>
        <v>3718</v>
      </c>
      <c r="G174" s="409">
        <f t="shared" ref="G174:G176" si="295">H174-F174</f>
        <v>352</v>
      </c>
      <c r="H174" s="409">
        <f t="shared" ref="H174:I175" si="296">H175</f>
        <v>4070</v>
      </c>
      <c r="I174" s="409">
        <f t="shared" si="296"/>
        <v>3718</v>
      </c>
      <c r="J174" s="428">
        <f t="shared" ref="J174:J176" si="297">H174/F174</f>
        <v>1.0946745562130178</v>
      </c>
    </row>
    <row r="175" spans="1:10">
      <c r="A175" s="706">
        <v>3</v>
      </c>
      <c r="B175" s="707"/>
      <c r="C175" s="708"/>
      <c r="D175" s="18" t="s">
        <v>9</v>
      </c>
      <c r="E175" s="409">
        <f t="shared" si="293"/>
        <v>15750</v>
      </c>
      <c r="F175" s="409">
        <f t="shared" si="294"/>
        <v>3718</v>
      </c>
      <c r="G175" s="409">
        <f t="shared" si="295"/>
        <v>352</v>
      </c>
      <c r="H175" s="409">
        <f t="shared" si="296"/>
        <v>4070</v>
      </c>
      <c r="I175" s="409">
        <f t="shared" si="296"/>
        <v>3718</v>
      </c>
      <c r="J175" s="428">
        <f t="shared" si="297"/>
        <v>1.0946745562130178</v>
      </c>
    </row>
    <row r="176" spans="1:10">
      <c r="A176" s="697">
        <v>32</v>
      </c>
      <c r="B176" s="698"/>
      <c r="C176" s="699"/>
      <c r="D176" s="18" t="s">
        <v>26</v>
      </c>
      <c r="E176" s="409">
        <v>15750</v>
      </c>
      <c r="F176" s="409">
        <f>List2!O623</f>
        <v>3718</v>
      </c>
      <c r="G176" s="409">
        <f t="shared" si="295"/>
        <v>352</v>
      </c>
      <c r="H176" s="409">
        <f>List2!Q623</f>
        <v>4070</v>
      </c>
      <c r="I176" s="409">
        <f>List2!R623</f>
        <v>3718</v>
      </c>
      <c r="J176" s="428">
        <f t="shared" si="297"/>
        <v>1.0946745562130178</v>
      </c>
    </row>
  </sheetData>
  <mergeCells count="167">
    <mergeCell ref="A20:C20"/>
    <mergeCell ref="A21:C21"/>
    <mergeCell ref="A14:C14"/>
    <mergeCell ref="A13:C13"/>
    <mergeCell ref="A15:C15"/>
    <mergeCell ref="A16:C16"/>
    <mergeCell ref="A19:C19"/>
    <mergeCell ref="A18:C18"/>
    <mergeCell ref="A2:J2"/>
    <mergeCell ref="A4:C4"/>
    <mergeCell ref="A9:C9"/>
    <mergeCell ref="A10:C10"/>
    <mergeCell ref="A11:C11"/>
    <mergeCell ref="A17:C17"/>
    <mergeCell ref="A5:C5"/>
    <mergeCell ref="A6:C6"/>
    <mergeCell ref="A7:C7"/>
    <mergeCell ref="A8:C8"/>
    <mergeCell ref="A22:C22"/>
    <mergeCell ref="A43:C43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3:C23"/>
    <mergeCell ref="A24:C24"/>
    <mergeCell ref="A25:C25"/>
    <mergeCell ref="A50:C50"/>
    <mergeCell ref="A52:C52"/>
    <mergeCell ref="A53:C53"/>
    <mergeCell ref="A51:C51"/>
    <mergeCell ref="A54:C54"/>
    <mergeCell ref="A44:C44"/>
    <mergeCell ref="A46:C46"/>
    <mergeCell ref="A49:C49"/>
    <mergeCell ref="A41:C41"/>
    <mergeCell ref="A42:C42"/>
    <mergeCell ref="A60:C60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  <mergeCell ref="A69:C69"/>
    <mergeCell ref="A70:C70"/>
    <mergeCell ref="A71:C71"/>
    <mergeCell ref="A72:C72"/>
    <mergeCell ref="A73:C73"/>
    <mergeCell ref="A65:C65"/>
    <mergeCell ref="A66:C66"/>
    <mergeCell ref="A67:C67"/>
    <mergeCell ref="A68:C68"/>
    <mergeCell ref="A81:C81"/>
    <mergeCell ref="A82:C82"/>
    <mergeCell ref="A83:C83"/>
    <mergeCell ref="A84:C84"/>
    <mergeCell ref="A85:C85"/>
    <mergeCell ref="A74:C74"/>
    <mergeCell ref="A75:C75"/>
    <mergeCell ref="A76:C76"/>
    <mergeCell ref="A77:C77"/>
    <mergeCell ref="A78:C78"/>
    <mergeCell ref="A79:C79"/>
    <mergeCell ref="A80:C80"/>
    <mergeCell ref="A92:C92"/>
    <mergeCell ref="A93:C93"/>
    <mergeCell ref="A94:C94"/>
    <mergeCell ref="A95:C95"/>
    <mergeCell ref="A97:C97"/>
    <mergeCell ref="A96:C96"/>
    <mergeCell ref="A86:C86"/>
    <mergeCell ref="A87:C87"/>
    <mergeCell ref="A88:C88"/>
    <mergeCell ref="A90:C90"/>
    <mergeCell ref="A91:C91"/>
    <mergeCell ref="A89:C89"/>
    <mergeCell ref="A102:C102"/>
    <mergeCell ref="A103:C103"/>
    <mergeCell ref="A104:C104"/>
    <mergeCell ref="A105:C105"/>
    <mergeCell ref="A106:C106"/>
    <mergeCell ref="A98:C98"/>
    <mergeCell ref="A99:C99"/>
    <mergeCell ref="A100:C100"/>
    <mergeCell ref="A101:C101"/>
    <mergeCell ref="A112:C112"/>
    <mergeCell ref="A113:C113"/>
    <mergeCell ref="A114:C114"/>
    <mergeCell ref="A115:C115"/>
    <mergeCell ref="A116:C116"/>
    <mergeCell ref="A107:C107"/>
    <mergeCell ref="A108:C108"/>
    <mergeCell ref="A109:C109"/>
    <mergeCell ref="A110:C110"/>
    <mergeCell ref="A111:C111"/>
    <mergeCell ref="A122:C122"/>
    <mergeCell ref="A125:C125"/>
    <mergeCell ref="A126:C126"/>
    <mergeCell ref="A127:C127"/>
    <mergeCell ref="A128:C128"/>
    <mergeCell ref="A130:C130"/>
    <mergeCell ref="A131:C131"/>
    <mergeCell ref="A123:C123"/>
    <mergeCell ref="A117:C117"/>
    <mergeCell ref="A118:C118"/>
    <mergeCell ref="A119:C119"/>
    <mergeCell ref="A120:C120"/>
    <mergeCell ref="A121:C121"/>
    <mergeCell ref="A136:C136"/>
    <mergeCell ref="A137:C137"/>
    <mergeCell ref="A138:C138"/>
    <mergeCell ref="A139:C139"/>
    <mergeCell ref="A140:C140"/>
    <mergeCell ref="A129:C129"/>
    <mergeCell ref="A132:C132"/>
    <mergeCell ref="A133:C133"/>
    <mergeCell ref="A134:C134"/>
    <mergeCell ref="A135:C135"/>
    <mergeCell ref="A155:C155"/>
    <mergeCell ref="A156:C156"/>
    <mergeCell ref="A146:C146"/>
    <mergeCell ref="A147:C147"/>
    <mergeCell ref="A148:C148"/>
    <mergeCell ref="A149:C149"/>
    <mergeCell ref="A150:C150"/>
    <mergeCell ref="A141:C141"/>
    <mergeCell ref="A142:C142"/>
    <mergeCell ref="A143:C143"/>
    <mergeCell ref="A144:C144"/>
    <mergeCell ref="A145:C145"/>
    <mergeCell ref="A152:C152"/>
    <mergeCell ref="A153:C153"/>
    <mergeCell ref="A154:C154"/>
    <mergeCell ref="A173:C173"/>
    <mergeCell ref="A174:C174"/>
    <mergeCell ref="A175:C175"/>
    <mergeCell ref="A176:C176"/>
    <mergeCell ref="A167:C167"/>
    <mergeCell ref="A168:C168"/>
    <mergeCell ref="A169:C169"/>
    <mergeCell ref="A170:C170"/>
    <mergeCell ref="A172:C172"/>
    <mergeCell ref="A162:C162"/>
    <mergeCell ref="A163:C163"/>
    <mergeCell ref="A164:C164"/>
    <mergeCell ref="A165:C165"/>
    <mergeCell ref="A166:C166"/>
    <mergeCell ref="A157:C157"/>
    <mergeCell ref="A158:C158"/>
    <mergeCell ref="A159:C159"/>
    <mergeCell ref="A160:C160"/>
    <mergeCell ref="A161:C16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&amp;RPosebni dio - programska klasifikacija</oddHeader>
    <oddFooter>&amp;C&amp;P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1"/>
  <sheetViews>
    <sheetView tabSelected="1" view="pageLayout" zoomScaleNormal="100" workbookViewId="0">
      <selection activeCell="M7" sqref="M7"/>
    </sheetView>
  </sheetViews>
  <sheetFormatPr defaultRowHeight="15"/>
  <sheetData>
    <row r="1" spans="1:21">
      <c r="A1" s="26"/>
      <c r="B1" s="26"/>
      <c r="C1" s="26"/>
      <c r="D1" s="26"/>
      <c r="E1" s="26"/>
      <c r="F1" s="26"/>
      <c r="G1" s="26"/>
      <c r="H1" s="26"/>
      <c r="I1" s="26"/>
      <c r="J1" s="32"/>
      <c r="K1" s="26"/>
      <c r="L1" s="26"/>
      <c r="M1" s="27" t="s">
        <v>809</v>
      </c>
      <c r="N1" s="29"/>
      <c r="O1" s="29"/>
      <c r="P1" s="134"/>
      <c r="Q1" s="134"/>
      <c r="R1" s="134"/>
      <c r="S1" s="134"/>
      <c r="T1" s="134"/>
      <c r="U1" s="134"/>
    </row>
    <row r="2" spans="1:21">
      <c r="A2" s="26" t="s">
        <v>817</v>
      </c>
      <c r="B2" s="26"/>
      <c r="C2" s="26"/>
      <c r="D2" s="26"/>
      <c r="E2" s="26"/>
      <c r="F2" s="26"/>
      <c r="G2" s="26"/>
      <c r="H2" s="26"/>
      <c r="I2" s="26"/>
      <c r="J2" s="32"/>
      <c r="K2" s="26"/>
      <c r="L2" s="26"/>
      <c r="M2" s="26"/>
      <c r="N2" s="35"/>
      <c r="O2" s="35"/>
      <c r="P2" s="134"/>
      <c r="Q2" s="134"/>
      <c r="R2" s="134"/>
      <c r="S2" s="134"/>
      <c r="T2" s="134"/>
      <c r="U2" s="134"/>
    </row>
    <row r="3" spans="1:21">
      <c r="A3" s="26"/>
      <c r="B3" s="26"/>
      <c r="C3" s="26"/>
      <c r="D3" s="26"/>
      <c r="E3" s="26"/>
      <c r="F3" s="26"/>
      <c r="G3" s="26"/>
      <c r="H3" s="26"/>
      <c r="I3" s="26"/>
      <c r="J3" s="32"/>
      <c r="K3" s="26"/>
      <c r="L3" s="26"/>
      <c r="M3" s="26"/>
      <c r="N3" s="35"/>
      <c r="O3" s="35"/>
      <c r="P3" s="134"/>
      <c r="Q3" s="134"/>
      <c r="R3" s="134"/>
      <c r="S3" s="134"/>
      <c r="T3" s="134"/>
      <c r="U3" s="134"/>
    </row>
    <row r="4" spans="1:21">
      <c r="A4" s="26"/>
      <c r="B4" s="26"/>
      <c r="C4" s="26"/>
      <c r="D4" s="26"/>
      <c r="E4" s="26"/>
      <c r="F4" s="26"/>
      <c r="G4" s="26"/>
      <c r="H4" s="26"/>
      <c r="I4" s="26"/>
      <c r="J4" s="32"/>
      <c r="K4" s="26"/>
      <c r="L4" s="26"/>
      <c r="M4" s="26"/>
      <c r="N4" s="35"/>
      <c r="O4" s="35"/>
      <c r="P4" s="134"/>
      <c r="Q4" s="134"/>
      <c r="R4" s="134"/>
      <c r="S4" s="134"/>
      <c r="T4" s="134"/>
      <c r="U4" s="134"/>
    </row>
    <row r="5" spans="1:21">
      <c r="A5" s="26" t="s">
        <v>811</v>
      </c>
      <c r="B5" s="26"/>
      <c r="C5" s="26"/>
      <c r="D5" s="26"/>
      <c r="E5" s="26"/>
      <c r="F5" s="26"/>
      <c r="G5" s="26"/>
      <c r="H5" s="26"/>
      <c r="I5" s="26"/>
      <c r="J5" s="32"/>
      <c r="K5" s="26"/>
      <c r="L5" s="26"/>
      <c r="M5" s="26" t="s">
        <v>810</v>
      </c>
      <c r="N5" s="35"/>
      <c r="O5" s="35"/>
      <c r="P5" s="134"/>
      <c r="Q5" s="134"/>
      <c r="R5" s="134"/>
      <c r="S5" s="134"/>
      <c r="T5" s="134"/>
      <c r="U5" s="134"/>
    </row>
    <row r="6" spans="1:21">
      <c r="A6" s="26" t="s">
        <v>823</v>
      </c>
      <c r="B6" s="26"/>
      <c r="C6" s="26"/>
      <c r="D6" s="26"/>
      <c r="E6" s="26"/>
      <c r="F6" s="26"/>
      <c r="G6" s="26"/>
      <c r="H6" s="26"/>
      <c r="I6" s="26"/>
      <c r="J6" s="32"/>
      <c r="K6" s="26"/>
      <c r="L6" s="26"/>
      <c r="M6" s="243" t="s">
        <v>822</v>
      </c>
      <c r="N6" s="35"/>
      <c r="O6" s="35"/>
      <c r="P6" s="134"/>
      <c r="Q6" s="134"/>
      <c r="R6" s="134"/>
      <c r="S6" s="134"/>
      <c r="T6" s="134"/>
      <c r="U6" s="134"/>
    </row>
    <row r="7" spans="1:21">
      <c r="A7" s="26" t="s">
        <v>826</v>
      </c>
      <c r="B7" s="26"/>
      <c r="C7" s="26"/>
      <c r="D7" s="26"/>
      <c r="E7" s="26"/>
      <c r="F7" s="26"/>
      <c r="G7" s="26"/>
      <c r="H7" s="26"/>
      <c r="I7" s="26"/>
      <c r="J7" s="32"/>
      <c r="K7" s="26"/>
      <c r="L7" s="26"/>
      <c r="M7" s="243" t="s">
        <v>827</v>
      </c>
      <c r="N7" s="35"/>
      <c r="O7" s="35"/>
      <c r="P7" s="134"/>
      <c r="Q7" s="134"/>
      <c r="R7" s="134"/>
      <c r="S7" s="134"/>
      <c r="T7" s="134"/>
      <c r="U7" s="134"/>
    </row>
    <row r="8" spans="1:21">
      <c r="A8" s="297"/>
      <c r="B8" s="468"/>
      <c r="C8" s="468"/>
      <c r="D8" s="468"/>
      <c r="E8" s="468"/>
      <c r="F8" s="468"/>
      <c r="G8" s="297"/>
      <c r="H8" s="297"/>
      <c r="I8" s="297"/>
      <c r="J8" s="297"/>
      <c r="K8" s="297"/>
      <c r="L8" s="243"/>
      <c r="M8" s="243"/>
      <c r="N8" s="35"/>
      <c r="O8" s="35"/>
      <c r="P8" s="134"/>
      <c r="Q8" s="134"/>
      <c r="R8" s="134"/>
      <c r="S8" s="134"/>
      <c r="T8" s="134"/>
      <c r="U8" s="134"/>
    </row>
    <row r="9" spans="1:21">
      <c r="A9" s="487"/>
      <c r="B9" s="468"/>
      <c r="C9" s="468"/>
      <c r="D9" s="468"/>
      <c r="E9" s="468"/>
      <c r="F9" s="468"/>
      <c r="G9" s="297"/>
      <c r="H9" s="297"/>
      <c r="I9" s="297"/>
      <c r="J9" s="297"/>
      <c r="K9" s="297"/>
      <c r="L9" s="243"/>
      <c r="M9" s="243"/>
      <c r="N9" s="35"/>
      <c r="O9" s="35"/>
      <c r="P9" s="134"/>
      <c r="Q9" s="134"/>
      <c r="R9" s="134"/>
      <c r="S9" s="134"/>
      <c r="T9" s="134"/>
      <c r="U9" s="134"/>
    </row>
    <row r="10" spans="1:21">
      <c r="A10" s="297"/>
      <c r="B10" s="468"/>
      <c r="C10" s="468"/>
      <c r="D10" s="468"/>
      <c r="E10" s="468"/>
      <c r="F10" s="468"/>
      <c r="G10" s="297"/>
      <c r="H10" s="297"/>
      <c r="I10" s="297"/>
      <c r="J10" s="297"/>
      <c r="K10" s="297"/>
      <c r="L10" s="243"/>
      <c r="M10" s="243"/>
      <c r="N10" s="35"/>
      <c r="O10" s="35"/>
      <c r="P10" s="134"/>
      <c r="Q10" s="134"/>
      <c r="R10" s="134"/>
      <c r="S10" s="134"/>
      <c r="T10" s="134"/>
      <c r="U10" s="134"/>
    </row>
    <row r="11" spans="1:21">
      <c r="A11" s="487"/>
      <c r="B11" s="468"/>
      <c r="C11" s="468"/>
      <c r="D11" s="468"/>
      <c r="E11" s="468"/>
      <c r="F11" s="468"/>
      <c r="G11" s="297"/>
      <c r="H11" s="297"/>
      <c r="I11" s="297"/>
      <c r="J11" s="297"/>
      <c r="K11" s="297"/>
      <c r="L11" s="243"/>
      <c r="M11" s="243"/>
      <c r="N11" s="35"/>
      <c r="O11" s="35"/>
      <c r="P11" s="134"/>
      <c r="Q11" s="134"/>
      <c r="R11" s="134"/>
      <c r="S11" s="134"/>
      <c r="T11" s="134"/>
      <c r="U11" s="134"/>
    </row>
    <row r="12" spans="1:21">
      <c r="A12" s="297"/>
      <c r="B12" s="468"/>
      <c r="C12" s="468"/>
      <c r="D12" s="468"/>
      <c r="E12" s="468"/>
      <c r="F12" s="468"/>
      <c r="G12" s="297"/>
      <c r="H12" s="297"/>
      <c r="I12" s="297"/>
      <c r="J12" s="297"/>
      <c r="K12" s="297"/>
      <c r="L12" s="243"/>
      <c r="M12" s="243"/>
      <c r="N12" s="35"/>
      <c r="O12" s="35"/>
      <c r="P12" s="134"/>
      <c r="Q12" s="134"/>
      <c r="R12" s="134"/>
      <c r="S12" s="134"/>
      <c r="T12" s="134"/>
      <c r="U12" s="134"/>
    </row>
    <row r="13" spans="1:21">
      <c r="A13" s="487"/>
      <c r="B13" s="468"/>
      <c r="C13" s="468"/>
      <c r="D13" s="468"/>
      <c r="E13" s="468"/>
      <c r="F13" s="468"/>
      <c r="G13" s="297"/>
      <c r="H13" s="297"/>
      <c r="I13" s="297"/>
      <c r="J13" s="297"/>
      <c r="K13" s="297"/>
      <c r="L13" s="243"/>
      <c r="M13" s="243"/>
      <c r="N13" s="35"/>
      <c r="O13" s="35"/>
      <c r="P13" s="134"/>
      <c r="Q13" s="134"/>
      <c r="R13" s="134"/>
      <c r="S13" s="134"/>
      <c r="T13" s="134"/>
      <c r="U13" s="134"/>
    </row>
    <row r="14" spans="1:21">
      <c r="A14" s="297"/>
      <c r="B14" s="469"/>
      <c r="C14" s="469"/>
      <c r="D14" s="469"/>
      <c r="E14" s="469"/>
      <c r="F14" s="469"/>
      <c r="G14" s="469"/>
      <c r="H14" s="469"/>
      <c r="I14" s="469"/>
      <c r="J14" s="469"/>
      <c r="K14" s="469"/>
      <c r="L14" s="243"/>
      <c r="M14" s="243"/>
      <c r="N14" s="35"/>
      <c r="O14" s="35"/>
      <c r="P14" s="134"/>
      <c r="Q14" s="134"/>
      <c r="R14" s="134"/>
      <c r="S14" s="134"/>
      <c r="T14" s="134"/>
      <c r="U14" s="134"/>
    </row>
    <row r="15" spans="1:21">
      <c r="A15" s="297"/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243"/>
      <c r="M15" s="243"/>
      <c r="N15" s="35"/>
      <c r="O15" s="35"/>
      <c r="P15" s="134"/>
      <c r="Q15" s="134"/>
      <c r="R15" s="134"/>
      <c r="S15" s="134"/>
      <c r="T15" s="134"/>
      <c r="U15" s="134"/>
    </row>
    <row r="16" spans="1:21">
      <c r="A16" s="297"/>
      <c r="B16" s="469"/>
      <c r="C16" s="469"/>
      <c r="D16" s="469"/>
      <c r="E16" s="469"/>
      <c r="F16" s="469"/>
      <c r="G16" s="469"/>
      <c r="H16" s="469"/>
      <c r="I16" s="469"/>
      <c r="J16" s="469"/>
      <c r="K16" s="469"/>
      <c r="L16" s="243"/>
      <c r="M16" s="243"/>
      <c r="N16" s="35"/>
      <c r="O16" s="35"/>
      <c r="P16" s="134"/>
      <c r="Q16" s="134"/>
      <c r="R16" s="134"/>
      <c r="S16" s="134"/>
      <c r="T16" s="134"/>
      <c r="U16" s="134"/>
    </row>
    <row r="17" spans="1:21">
      <c r="A17" s="470"/>
      <c r="B17" s="470"/>
      <c r="C17" s="470"/>
      <c r="D17" s="470"/>
      <c r="E17" s="470"/>
      <c r="F17" s="470"/>
      <c r="G17" s="470"/>
      <c r="H17" s="470"/>
      <c r="I17" s="470"/>
      <c r="J17" s="471"/>
      <c r="K17" s="34"/>
      <c r="L17" s="243"/>
      <c r="M17" s="243"/>
      <c r="N17" s="35"/>
      <c r="O17" s="35"/>
      <c r="P17" s="472"/>
      <c r="Q17" s="472"/>
      <c r="R17" s="472"/>
      <c r="S17" s="472"/>
      <c r="T17" s="472"/>
      <c r="U17" s="34"/>
    </row>
    <row r="18" spans="1:21">
      <c r="A18" s="26"/>
      <c r="B18" s="26"/>
      <c r="C18" s="26"/>
      <c r="D18" s="26"/>
      <c r="E18" s="26"/>
      <c r="F18" s="26"/>
      <c r="G18" s="26"/>
      <c r="H18" s="26"/>
      <c r="I18" s="26"/>
      <c r="J18" s="32"/>
      <c r="K18" s="26"/>
      <c r="L18" s="26"/>
      <c r="M18" s="27"/>
      <c r="N18" s="29"/>
      <c r="O18" s="29"/>
      <c r="P18" s="133"/>
      <c r="Q18" s="133"/>
      <c r="R18" s="133"/>
      <c r="S18" s="133"/>
      <c r="T18" s="133"/>
      <c r="U18" s="134"/>
    </row>
    <row r="19" spans="1:21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77"/>
      <c r="N19" s="266"/>
      <c r="O19" s="266"/>
      <c r="P19" s="266"/>
      <c r="Q19" s="248"/>
      <c r="R19" s="473"/>
      <c r="S19" s="474"/>
      <c r="T19" s="474"/>
      <c r="U19" s="475"/>
    </row>
    <row r="20" spans="1:21">
      <c r="A20" s="476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77"/>
      <c r="N20" s="266"/>
      <c r="O20" s="266"/>
      <c r="P20" s="266"/>
      <c r="Q20" s="248"/>
      <c r="R20" s="473"/>
      <c r="S20" s="474"/>
      <c r="T20" s="474"/>
      <c r="U20" s="475"/>
    </row>
    <row r="21" spans="1:21">
      <c r="A21" s="499"/>
      <c r="B21" s="248"/>
      <c r="C21" s="248"/>
      <c r="D21" s="266"/>
      <c r="E21" s="266"/>
      <c r="F21" s="266"/>
      <c r="G21" s="266"/>
      <c r="H21" s="266"/>
      <c r="I21" s="266"/>
      <c r="J21" s="266"/>
      <c r="K21" s="266"/>
      <c r="L21" s="266"/>
      <c r="M21" s="277"/>
      <c r="N21" s="266"/>
      <c r="O21" s="266"/>
      <c r="P21" s="266"/>
      <c r="Q21" s="248"/>
      <c r="R21" s="473"/>
      <c r="S21" s="474"/>
      <c r="T21" s="474"/>
      <c r="U21" s="475"/>
    </row>
    <row r="22" spans="1:21">
      <c r="A22" s="499"/>
      <c r="B22" s="248"/>
      <c r="C22" s="248"/>
      <c r="D22" s="266"/>
      <c r="E22" s="266"/>
      <c r="F22" s="266"/>
      <c r="G22" s="266"/>
      <c r="H22" s="266"/>
      <c r="I22" s="266"/>
      <c r="J22" s="266"/>
      <c r="K22" s="266"/>
      <c r="L22" s="266"/>
      <c r="M22" s="277"/>
      <c r="N22" s="266"/>
      <c r="O22" s="266"/>
      <c r="P22" s="266"/>
      <c r="Q22" s="248"/>
      <c r="R22" s="473"/>
      <c r="S22" s="474"/>
      <c r="T22" s="474"/>
      <c r="U22" s="475"/>
    </row>
    <row r="23" spans="1:21">
      <c r="A23" s="248"/>
      <c r="B23" s="248"/>
      <c r="C23" s="248"/>
      <c r="D23" s="266"/>
      <c r="E23" s="266"/>
      <c r="F23" s="266"/>
      <c r="G23" s="266"/>
      <c r="H23" s="266"/>
      <c r="I23" s="266"/>
      <c r="J23" s="266"/>
      <c r="K23" s="266"/>
      <c r="L23" s="266"/>
      <c r="M23" s="277"/>
      <c r="N23" s="277"/>
      <c r="O23" s="277"/>
      <c r="P23" s="249"/>
      <c r="Q23" s="477"/>
      <c r="R23" s="473"/>
      <c r="S23" s="473"/>
      <c r="T23" s="473"/>
      <c r="U23" s="266"/>
    </row>
    <row r="24" spans="1:21">
      <c r="A24" s="732"/>
      <c r="B24" s="732"/>
      <c r="C24" s="732"/>
      <c r="D24" s="732"/>
      <c r="E24" s="732"/>
      <c r="F24" s="732"/>
      <c r="G24" s="732"/>
      <c r="H24" s="732"/>
      <c r="I24" s="732"/>
      <c r="J24" s="732"/>
      <c r="K24" s="732"/>
      <c r="L24" s="732"/>
      <c r="M24" s="732"/>
      <c r="N24" s="732"/>
      <c r="O24" s="732"/>
      <c r="P24" s="732"/>
      <c r="Q24" s="732"/>
      <c r="R24" s="732"/>
      <c r="S24" s="732"/>
      <c r="T24" s="266"/>
      <c r="U24" s="266"/>
    </row>
    <row r="25" spans="1:21">
      <c r="A25" s="732"/>
      <c r="B25" s="732"/>
      <c r="C25" s="732"/>
      <c r="D25" s="732"/>
      <c r="E25" s="732"/>
      <c r="F25" s="732"/>
      <c r="G25" s="732"/>
      <c r="H25" s="732"/>
      <c r="I25" s="732"/>
      <c r="J25" s="732"/>
      <c r="K25" s="732"/>
      <c r="L25" s="732"/>
      <c r="M25" s="732"/>
      <c r="N25" s="732"/>
      <c r="O25" s="732"/>
      <c r="P25" s="732"/>
      <c r="Q25" s="732"/>
      <c r="R25" s="732"/>
      <c r="S25" s="732"/>
      <c r="T25" s="266"/>
      <c r="U25" s="266"/>
    </row>
    <row r="26" spans="1:21">
      <c r="A26" s="478"/>
      <c r="B26" s="478"/>
      <c r="C26" s="478"/>
      <c r="D26" s="478"/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</row>
    <row r="27" spans="1:21">
      <c r="A27" s="731"/>
      <c r="B27" s="731"/>
      <c r="C27" s="731"/>
      <c r="D27" s="731"/>
      <c r="E27" s="731"/>
      <c r="F27" s="731"/>
      <c r="G27" s="731"/>
      <c r="H27" s="731"/>
      <c r="I27" s="731"/>
      <c r="J27" s="731"/>
      <c r="K27" s="731"/>
      <c r="L27" s="731"/>
      <c r="M27" s="731"/>
      <c r="N27" s="731"/>
      <c r="O27" s="731"/>
      <c r="P27" s="731"/>
      <c r="Q27" s="731"/>
      <c r="R27" s="731"/>
      <c r="S27" s="731"/>
      <c r="T27" s="248"/>
      <c r="U27" s="248"/>
    </row>
    <row r="28" spans="1:21">
      <c r="A28" s="248"/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479"/>
      <c r="N28" s="480"/>
      <c r="O28" s="480"/>
      <c r="P28" s="481"/>
      <c r="Q28" s="248"/>
      <c r="R28" s="473"/>
      <c r="S28" s="473"/>
      <c r="T28" s="473"/>
      <c r="U28" s="248"/>
    </row>
    <row r="29" spans="1:21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477"/>
      <c r="N29" s="248"/>
      <c r="O29" s="248"/>
      <c r="P29" s="482"/>
      <c r="Q29" s="248"/>
      <c r="R29" s="473"/>
      <c r="S29" s="473"/>
      <c r="T29" s="473"/>
      <c r="U29" s="248"/>
    </row>
    <row r="30" spans="1:21">
      <c r="A30" s="248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477"/>
      <c r="N30" s="248"/>
      <c r="O30" s="248"/>
      <c r="P30" s="482"/>
      <c r="Q30" s="248"/>
      <c r="R30" s="473"/>
      <c r="S30" s="473"/>
      <c r="T30" s="473"/>
      <c r="U30" s="248"/>
    </row>
    <row r="31" spans="1:21">
      <c r="A31" s="730"/>
      <c r="B31" s="730"/>
      <c r="C31" s="730"/>
      <c r="D31" s="730"/>
      <c r="E31" s="730"/>
      <c r="F31" s="730"/>
      <c r="G31" s="730"/>
      <c r="H31" s="730"/>
      <c r="I31" s="730"/>
      <c r="J31" s="248"/>
      <c r="K31" s="248"/>
      <c r="L31" s="248"/>
      <c r="M31" s="477"/>
      <c r="N31" s="248"/>
      <c r="O31" s="248"/>
      <c r="P31" s="482"/>
      <c r="Q31" s="248"/>
      <c r="R31" s="473"/>
      <c r="S31" s="473"/>
      <c r="T31" s="473"/>
      <c r="U31" s="434"/>
    </row>
  </sheetData>
  <mergeCells count="4">
    <mergeCell ref="A31:I31"/>
    <mergeCell ref="A27:S27"/>
    <mergeCell ref="A24:S24"/>
    <mergeCell ref="A25:S2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602"/>
  <sheetViews>
    <sheetView topLeftCell="A14" zoomScale="138" zoomScaleNormal="138" workbookViewId="0">
      <selection activeCell="N100" sqref="N100"/>
    </sheetView>
  </sheetViews>
  <sheetFormatPr defaultRowHeight="15"/>
  <cols>
    <col min="1" max="1" width="7.5703125" customWidth="1"/>
    <col min="2" max="6" width="1.7109375" customWidth="1"/>
    <col min="7" max="7" width="1.5703125" customWidth="1"/>
    <col min="8" max="8" width="3.7109375" customWidth="1"/>
    <col min="9" max="9" width="5.28515625" customWidth="1"/>
    <col min="10" max="10" width="32.28515625" customWidth="1"/>
    <col min="11" max="11" width="14.85546875" hidden="1" customWidth="1"/>
    <col min="12" max="12" width="14.42578125" customWidth="1"/>
    <col min="13" max="13" width="11.140625" style="249" hidden="1" customWidth="1"/>
    <col min="14" max="14" width="13.28515625" style="250" customWidth="1"/>
    <col min="15" max="15" width="10.42578125" style="250" hidden="1" customWidth="1"/>
    <col min="16" max="16" width="17" style="251" bestFit="1" customWidth="1"/>
  </cols>
  <sheetData>
    <row r="2" spans="1:16">
      <c r="A2" s="731"/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</row>
    <row r="3" spans="1:16">
      <c r="A3" s="730"/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</row>
    <row r="4" spans="1:16">
      <c r="A4" s="248"/>
      <c r="B4" s="248"/>
      <c r="C4" s="248"/>
      <c r="D4" s="248"/>
    </row>
    <row r="5" spans="1:16">
      <c r="A5" s="248"/>
    </row>
    <row r="6" spans="1:16">
      <c r="A6" s="248"/>
    </row>
    <row r="7" spans="1:16" ht="15.7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85"/>
      <c r="N7" s="685"/>
    </row>
    <row r="8" spans="1:16" ht="15.75">
      <c r="A8" s="685"/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5"/>
      <c r="N8" s="685"/>
    </row>
    <row r="9" spans="1:16" s="248" customFormat="1" ht="12.75">
      <c r="A9" s="252" t="s">
        <v>486</v>
      </c>
      <c r="B9" s="252"/>
      <c r="C9" s="252"/>
      <c r="D9" s="252"/>
      <c r="E9" s="252" t="s">
        <v>487</v>
      </c>
      <c r="F9" s="252"/>
      <c r="G9" s="252"/>
      <c r="H9" s="252"/>
      <c r="I9" s="252"/>
      <c r="J9" s="252"/>
      <c r="K9" s="252"/>
      <c r="L9" s="252"/>
      <c r="M9" s="253"/>
      <c r="N9" s="646"/>
      <c r="O9" s="646"/>
      <c r="P9" s="254"/>
    </row>
    <row r="10" spans="1:16" s="248" customFormat="1" ht="12.75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3"/>
      <c r="N10" s="646"/>
      <c r="O10" s="646"/>
      <c r="P10" s="254"/>
    </row>
    <row r="11" spans="1:16" s="248" customFormat="1" ht="15" customHeight="1">
      <c r="A11" s="735" t="s">
        <v>799</v>
      </c>
      <c r="B11" s="735"/>
      <c r="C11" s="735"/>
      <c r="D11" s="735"/>
      <c r="E11" s="735"/>
      <c r="F11" s="735"/>
      <c r="G11" s="735"/>
      <c r="H11" s="735"/>
      <c r="I11" s="735"/>
      <c r="J11" s="735"/>
      <c r="K11" s="735"/>
      <c r="L11" s="735"/>
      <c r="M11" s="735"/>
      <c r="N11" s="735"/>
      <c r="O11" s="477"/>
      <c r="P11" s="254"/>
    </row>
    <row r="12" spans="1:16">
      <c r="A12" s="255"/>
      <c r="B12" s="256"/>
      <c r="C12" s="256"/>
      <c r="D12" s="256"/>
      <c r="E12" s="256"/>
      <c r="F12" s="256"/>
      <c r="G12" s="256"/>
      <c r="H12" s="256"/>
      <c r="I12" s="256"/>
      <c r="J12" s="256"/>
      <c r="K12" s="257" t="s">
        <v>488</v>
      </c>
      <c r="L12" s="257" t="s">
        <v>782</v>
      </c>
      <c r="M12" s="258" t="s">
        <v>781</v>
      </c>
      <c r="N12" s="283" t="s">
        <v>816</v>
      </c>
      <c r="O12" s="283" t="s">
        <v>793</v>
      </c>
    </row>
    <row r="13" spans="1:16">
      <c r="A13" s="255"/>
      <c r="B13" s="256"/>
      <c r="C13" s="256"/>
      <c r="D13" s="256"/>
      <c r="E13" s="256"/>
      <c r="F13" s="256"/>
      <c r="G13" s="256"/>
      <c r="H13" s="256"/>
      <c r="I13" s="256"/>
      <c r="J13" s="256"/>
      <c r="K13" s="257" t="s">
        <v>481</v>
      </c>
      <c r="L13" s="257">
        <v>2025</v>
      </c>
      <c r="M13" s="259">
        <v>2023</v>
      </c>
      <c r="N13" s="283"/>
      <c r="O13" s="283">
        <v>2027</v>
      </c>
    </row>
    <row r="14" spans="1:16">
      <c r="A14" s="256" t="s">
        <v>489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7">
        <v>1</v>
      </c>
      <c r="L14" s="257">
        <v>2</v>
      </c>
      <c r="M14" s="260">
        <v>1</v>
      </c>
      <c r="N14" s="283">
        <v>2</v>
      </c>
      <c r="O14" s="283">
        <v>2</v>
      </c>
    </row>
    <row r="15" spans="1:16">
      <c r="A15" s="256">
        <v>1</v>
      </c>
      <c r="B15" s="256">
        <v>2</v>
      </c>
      <c r="C15" s="256">
        <v>3</v>
      </c>
      <c r="D15" s="256">
        <v>4</v>
      </c>
      <c r="E15" s="256">
        <v>5</v>
      </c>
      <c r="F15" s="256">
        <v>6</v>
      </c>
      <c r="G15" s="256">
        <v>7</v>
      </c>
      <c r="H15" s="256"/>
      <c r="I15" s="256"/>
      <c r="J15" s="256"/>
      <c r="K15" s="257"/>
      <c r="L15" s="257"/>
      <c r="M15" s="261"/>
      <c r="N15" s="283"/>
      <c r="O15" s="283"/>
    </row>
    <row r="16" spans="1:16">
      <c r="A16" s="262"/>
      <c r="B16" s="262"/>
      <c r="C16" s="262"/>
      <c r="D16" s="262"/>
      <c r="E16" s="262"/>
      <c r="F16" s="262"/>
      <c r="G16" s="262"/>
      <c r="H16" s="263" t="s">
        <v>490</v>
      </c>
      <c r="I16" s="263"/>
      <c r="J16" s="263"/>
      <c r="K16" s="263"/>
      <c r="L16" s="263"/>
      <c r="M16" s="264"/>
      <c r="N16" s="265"/>
      <c r="O16" s="265"/>
    </row>
    <row r="17" spans="1:16">
      <c r="A17" s="266"/>
      <c r="B17" s="266"/>
      <c r="C17" s="266"/>
      <c r="D17" s="266"/>
      <c r="E17" s="266"/>
      <c r="F17" s="266"/>
      <c r="G17" s="266"/>
      <c r="H17" s="267" t="s">
        <v>491</v>
      </c>
      <c r="I17" s="268"/>
      <c r="J17" s="269"/>
      <c r="K17" s="270">
        <f>K18+K19</f>
        <v>4669247</v>
      </c>
      <c r="L17" s="270">
        <f>L18+L19</f>
        <v>2262320</v>
      </c>
      <c r="M17" s="414">
        <f>M18+M19</f>
        <v>2208005.4900000002</v>
      </c>
      <c r="N17" s="271">
        <f>N18+N19</f>
        <v>12722096.779999999</v>
      </c>
      <c r="O17" s="271">
        <f>O18+O19</f>
        <v>2209873.7400000002</v>
      </c>
      <c r="P17" s="272"/>
    </row>
    <row r="18" spans="1:16">
      <c r="A18" s="266"/>
      <c r="B18" s="266"/>
      <c r="C18" s="266"/>
      <c r="D18" s="266"/>
      <c r="E18" s="266"/>
      <c r="F18" s="266"/>
      <c r="G18" s="266">
        <v>6</v>
      </c>
      <c r="H18" s="139" t="s">
        <v>492</v>
      </c>
      <c r="I18" s="268"/>
      <c r="J18" s="269"/>
      <c r="K18" s="270">
        <f>K52</f>
        <v>4669247</v>
      </c>
      <c r="L18" s="270">
        <f>L52</f>
        <v>2257011</v>
      </c>
      <c r="M18" s="294">
        <f>M52</f>
        <v>2202696.4900000002</v>
      </c>
      <c r="N18" s="273">
        <f>N52</f>
        <v>12722096.779999999</v>
      </c>
      <c r="O18" s="273">
        <f>O52</f>
        <v>2204564.7400000002</v>
      </c>
    </row>
    <row r="19" spans="1:16">
      <c r="A19" s="266"/>
      <c r="B19" s="266"/>
      <c r="C19" s="266"/>
      <c r="D19" s="266"/>
      <c r="E19" s="266"/>
      <c r="F19" s="266"/>
      <c r="G19" s="266">
        <v>7</v>
      </c>
      <c r="H19" s="139" t="s">
        <v>8</v>
      </c>
      <c r="I19" s="139"/>
      <c r="J19" s="139"/>
      <c r="K19" s="273">
        <f>K91</f>
        <v>0</v>
      </c>
      <c r="L19" s="273">
        <f>L91</f>
        <v>5309</v>
      </c>
      <c r="M19" s="294">
        <f>M91</f>
        <v>5309</v>
      </c>
      <c r="N19" s="273">
        <f>N91</f>
        <v>0</v>
      </c>
      <c r="O19" s="273">
        <f>O91</f>
        <v>5309</v>
      </c>
    </row>
    <row r="20" spans="1:16">
      <c r="A20" s="266"/>
      <c r="B20" s="266"/>
      <c r="C20" s="266"/>
      <c r="D20" s="266"/>
      <c r="E20" s="266"/>
      <c r="F20" s="266"/>
      <c r="G20" s="266">
        <v>3</v>
      </c>
      <c r="H20" s="139" t="s">
        <v>9</v>
      </c>
      <c r="I20" s="139"/>
      <c r="J20" s="139"/>
      <c r="K20" s="273">
        <f>K96</f>
        <v>4840169</v>
      </c>
      <c r="L20" s="273">
        <f>L96</f>
        <v>2022320</v>
      </c>
      <c r="M20" s="294">
        <f>M96</f>
        <v>420346.43000000005</v>
      </c>
      <c r="N20" s="273">
        <f>N96</f>
        <v>1185515</v>
      </c>
      <c r="O20" s="273">
        <f>O96</f>
        <v>2199874</v>
      </c>
    </row>
    <row r="21" spans="1:16">
      <c r="A21" s="266"/>
      <c r="B21" s="266"/>
      <c r="C21" s="266"/>
      <c r="D21" s="266"/>
      <c r="E21" s="266"/>
      <c r="F21" s="266"/>
      <c r="G21" s="266">
        <v>4</v>
      </c>
      <c r="H21" s="139" t="s">
        <v>11</v>
      </c>
      <c r="I21" s="139"/>
      <c r="J21" s="139"/>
      <c r="K21" s="273">
        <f>K126</f>
        <v>214600</v>
      </c>
      <c r="L21" s="273">
        <f>L126</f>
        <v>240000</v>
      </c>
      <c r="M21" s="294">
        <f>M126</f>
        <v>60413.61</v>
      </c>
      <c r="N21" s="273">
        <f>N126</f>
        <v>37000</v>
      </c>
      <c r="O21" s="273">
        <f>O126</f>
        <v>10000</v>
      </c>
    </row>
    <row r="22" spans="1:16" ht="12.75" hidden="1" customHeight="1">
      <c r="A22" s="266"/>
      <c r="B22" s="266"/>
      <c r="C22" s="266"/>
      <c r="D22" s="266"/>
      <c r="E22" s="266"/>
      <c r="F22" s="266"/>
      <c r="G22" s="266"/>
      <c r="H22" s="139"/>
      <c r="I22" s="268"/>
      <c r="J22" s="269"/>
      <c r="K22" s="270">
        <f>K142</f>
        <v>0</v>
      </c>
      <c r="L22" s="270"/>
      <c r="M22" s="414"/>
      <c r="N22" s="273"/>
      <c r="O22" s="273"/>
    </row>
    <row r="23" spans="1:16">
      <c r="A23" s="266"/>
      <c r="B23" s="266"/>
      <c r="C23" s="266"/>
      <c r="D23" s="266"/>
      <c r="E23" s="266"/>
      <c r="F23" s="266"/>
      <c r="G23" s="266"/>
      <c r="H23" s="267" t="s">
        <v>493</v>
      </c>
      <c r="I23" s="274"/>
      <c r="J23" s="275"/>
      <c r="K23" s="276">
        <f>K20+K21+K22</f>
        <v>5054769</v>
      </c>
      <c r="L23" s="276">
        <f>L20+L21+L22</f>
        <v>2262320</v>
      </c>
      <c r="M23" s="414">
        <f>M20+M21</f>
        <v>480760.04000000004</v>
      </c>
      <c r="N23" s="271">
        <f t="shared" ref="N23:O23" si="0">N20+N21</f>
        <v>1222515</v>
      </c>
      <c r="O23" s="271">
        <f t="shared" si="0"/>
        <v>2209874</v>
      </c>
    </row>
    <row r="24" spans="1:16">
      <c r="A24" s="266"/>
      <c r="B24" s="266"/>
      <c r="C24" s="266"/>
      <c r="D24" s="266"/>
      <c r="E24" s="266"/>
      <c r="F24" s="266"/>
      <c r="G24" s="266"/>
      <c r="H24" s="139" t="s">
        <v>494</v>
      </c>
      <c r="I24" s="268"/>
      <c r="J24" s="269"/>
      <c r="K24" s="270">
        <f>K17-K23</f>
        <v>-385522</v>
      </c>
      <c r="L24" s="270">
        <f>L17-L23</f>
        <v>0</v>
      </c>
      <c r="M24" s="294">
        <f>M17-M23</f>
        <v>1727245.4500000002</v>
      </c>
      <c r="N24" s="273">
        <f>N17-N23</f>
        <v>11499581.779999999</v>
      </c>
      <c r="O24" s="273">
        <f>O17-O23</f>
        <v>-0.25999999977648258</v>
      </c>
    </row>
    <row r="25" spans="1:16">
      <c r="A25" s="266"/>
      <c r="B25" s="266"/>
      <c r="C25" s="266"/>
      <c r="D25" s="266"/>
      <c r="E25" s="266"/>
      <c r="F25" s="266"/>
      <c r="G25" s="266"/>
      <c r="H25" s="266"/>
      <c r="I25" s="266"/>
      <c r="J25" s="266"/>
      <c r="K25" s="277"/>
      <c r="L25" s="277"/>
      <c r="M25" s="415"/>
      <c r="N25" s="277"/>
      <c r="O25" s="277"/>
    </row>
    <row r="26" spans="1:16">
      <c r="A26" s="262"/>
      <c r="B26" s="262"/>
      <c r="C26" s="262"/>
      <c r="D26" s="262"/>
      <c r="E26" s="262"/>
      <c r="F26" s="262"/>
      <c r="G26" s="262"/>
      <c r="H26" s="263" t="s">
        <v>495</v>
      </c>
      <c r="I26" s="263"/>
      <c r="J26" s="263"/>
      <c r="K26" s="265"/>
      <c r="L26" s="416">
        <f>L142</f>
        <v>1000</v>
      </c>
      <c r="M26" s="416">
        <f>M142</f>
        <v>2012.16</v>
      </c>
      <c r="N26" s="264">
        <f>N29</f>
        <v>1000</v>
      </c>
      <c r="O26" s="264">
        <f>O29</f>
        <v>1000</v>
      </c>
    </row>
    <row r="27" spans="1:16">
      <c r="A27" s="266"/>
      <c r="B27" s="266"/>
      <c r="C27" s="266"/>
      <c r="D27" s="266"/>
      <c r="E27" s="266"/>
      <c r="F27" s="266"/>
      <c r="G27" s="266"/>
      <c r="H27" s="139" t="s">
        <v>496</v>
      </c>
      <c r="I27" s="139"/>
      <c r="J27" s="139"/>
      <c r="K27" s="273"/>
      <c r="L27" s="273"/>
      <c r="M27" s="414"/>
      <c r="N27" s="273"/>
      <c r="O27" s="273"/>
    </row>
    <row r="28" spans="1:16">
      <c r="A28" s="266"/>
      <c r="B28" s="266"/>
      <c r="C28" s="266"/>
      <c r="D28" s="266"/>
      <c r="E28" s="266"/>
      <c r="F28" s="266"/>
      <c r="G28" s="266">
        <v>5</v>
      </c>
      <c r="H28" s="139" t="s">
        <v>22</v>
      </c>
      <c r="I28" s="139"/>
      <c r="J28" s="139"/>
      <c r="K28" s="273"/>
      <c r="L28" s="414">
        <f>L26</f>
        <v>1000</v>
      </c>
      <c r="M28" s="414">
        <f>M26</f>
        <v>2012.16</v>
      </c>
      <c r="N28" s="271">
        <f>N142</f>
        <v>0</v>
      </c>
      <c r="O28" s="271">
        <f>O142</f>
        <v>1000</v>
      </c>
    </row>
    <row r="29" spans="1:16">
      <c r="A29" s="266"/>
      <c r="B29" s="266"/>
      <c r="C29" s="266"/>
      <c r="D29" s="266"/>
      <c r="E29" s="266"/>
      <c r="F29" s="266"/>
      <c r="G29" s="266">
        <v>8</v>
      </c>
      <c r="H29" s="139" t="s">
        <v>21</v>
      </c>
      <c r="I29" s="139"/>
      <c r="J29" s="139"/>
      <c r="K29" s="273"/>
      <c r="L29" s="414">
        <f>L138</f>
        <v>1000</v>
      </c>
      <c r="M29" s="414">
        <f>M138</f>
        <v>2682.873</v>
      </c>
      <c r="N29" s="271">
        <f>N138</f>
        <v>1000</v>
      </c>
      <c r="O29" s="271">
        <f>O138</f>
        <v>1000</v>
      </c>
    </row>
    <row r="30" spans="1:16">
      <c r="A30" s="266"/>
      <c r="B30" s="266"/>
      <c r="C30" s="266"/>
      <c r="D30" s="266"/>
      <c r="E30" s="266"/>
      <c r="F30" s="266"/>
      <c r="G30" s="266"/>
      <c r="H30" s="139" t="s">
        <v>497</v>
      </c>
      <c r="I30" s="139"/>
      <c r="J30" s="139"/>
      <c r="K30" s="273"/>
      <c r="L30" s="414">
        <f>L29-L28</f>
        <v>0</v>
      </c>
      <c r="M30" s="414">
        <f t="shared" ref="M30:O30" si="1">M29-M28</f>
        <v>670.71299999999997</v>
      </c>
      <c r="N30" s="414">
        <f t="shared" si="1"/>
        <v>1000</v>
      </c>
      <c r="O30" s="414">
        <f t="shared" si="1"/>
        <v>0</v>
      </c>
    </row>
    <row r="31" spans="1:16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77"/>
      <c r="L31" s="277"/>
      <c r="M31" s="415"/>
      <c r="N31" s="277"/>
      <c r="O31" s="277"/>
    </row>
    <row r="32" spans="1:16">
      <c r="A32" s="262"/>
      <c r="B32" s="262"/>
      <c r="C32" s="262"/>
      <c r="D32" s="262"/>
      <c r="E32" s="262"/>
      <c r="F32" s="262"/>
      <c r="G32" s="262"/>
      <c r="H32" s="263" t="s">
        <v>498</v>
      </c>
      <c r="I32" s="263"/>
      <c r="J32" s="263"/>
      <c r="K32" s="265"/>
      <c r="L32" s="265"/>
      <c r="M32" s="416"/>
      <c r="N32" s="265"/>
      <c r="O32" s="265"/>
    </row>
    <row r="33" spans="1:16">
      <c r="A33" s="266"/>
      <c r="B33" s="266"/>
      <c r="C33" s="266"/>
      <c r="D33" s="266"/>
      <c r="E33" s="266"/>
      <c r="F33" s="266"/>
      <c r="G33" s="266"/>
      <c r="H33" s="139" t="s">
        <v>499</v>
      </c>
      <c r="I33" s="268"/>
      <c r="J33" s="269"/>
      <c r="K33" s="270">
        <v>0</v>
      </c>
      <c r="L33" s="270">
        <v>0</v>
      </c>
      <c r="M33" s="294"/>
      <c r="N33" s="273"/>
      <c r="O33" s="273"/>
    </row>
    <row r="34" spans="1:16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77"/>
      <c r="L34" s="277"/>
      <c r="M34" s="415"/>
      <c r="N34" s="277"/>
      <c r="O34" s="277"/>
    </row>
    <row r="35" spans="1:16">
      <c r="A35" s="262"/>
      <c r="B35" s="262"/>
      <c r="C35" s="262"/>
      <c r="D35" s="262"/>
      <c r="E35" s="262"/>
      <c r="F35" s="262"/>
      <c r="G35" s="262"/>
      <c r="H35" s="263" t="s">
        <v>500</v>
      </c>
      <c r="I35" s="263"/>
      <c r="J35" s="263"/>
      <c r="K35" s="265"/>
      <c r="L35" s="265"/>
      <c r="M35" s="416"/>
      <c r="N35" s="265"/>
      <c r="O35" s="265"/>
    </row>
    <row r="36" spans="1:16">
      <c r="A36" s="266"/>
      <c r="B36" s="266"/>
      <c r="C36" s="266"/>
      <c r="D36" s="266"/>
      <c r="E36" s="266"/>
      <c r="F36" s="266"/>
      <c r="G36" s="266"/>
      <c r="H36" s="139" t="s">
        <v>501</v>
      </c>
      <c r="I36" s="268"/>
      <c r="J36" s="269"/>
      <c r="K36" s="270">
        <f>K17</f>
        <v>4669247</v>
      </c>
      <c r="L36" s="270">
        <f>L17</f>
        <v>2262320</v>
      </c>
      <c r="M36" s="294">
        <f>M17+M29</f>
        <v>2210688.3630000004</v>
      </c>
      <c r="N36" s="273">
        <f>N17+N29</f>
        <v>12723096.779999999</v>
      </c>
      <c r="O36" s="273">
        <f>O17+O29</f>
        <v>2210873.7400000002</v>
      </c>
    </row>
    <row r="37" spans="1:16">
      <c r="A37" s="266"/>
      <c r="B37" s="266"/>
      <c r="C37" s="266"/>
      <c r="D37" s="266"/>
      <c r="E37" s="266"/>
      <c r="F37" s="266"/>
      <c r="G37" s="266"/>
      <c r="H37" s="268" t="s">
        <v>502</v>
      </c>
      <c r="I37" s="278"/>
      <c r="J37" s="278"/>
      <c r="K37" s="279">
        <f>K23</f>
        <v>5054769</v>
      </c>
      <c r="L37" s="279">
        <f>L23</f>
        <v>2262320</v>
      </c>
      <c r="M37" s="294">
        <f>M23+M26</f>
        <v>482772.2</v>
      </c>
      <c r="N37" s="273">
        <f>N23+N28</f>
        <v>1222515</v>
      </c>
      <c r="O37" s="273">
        <f>O23+O28</f>
        <v>2210874</v>
      </c>
    </row>
    <row r="38" spans="1:16">
      <c r="A38" s="266"/>
      <c r="B38" s="266"/>
      <c r="C38" s="266"/>
      <c r="D38" s="266"/>
      <c r="E38" s="266"/>
      <c r="F38" s="266"/>
      <c r="G38" s="266"/>
      <c r="H38" s="280" t="s">
        <v>503</v>
      </c>
      <c r="I38" s="281"/>
      <c r="J38" s="281"/>
      <c r="K38" s="282">
        <f>K36-K37+K33</f>
        <v>-385522</v>
      </c>
      <c r="L38" s="282">
        <f>L36-L37+L33</f>
        <v>0</v>
      </c>
      <c r="M38" s="417">
        <f>M33+M36-M37</f>
        <v>1727916.1630000004</v>
      </c>
      <c r="N38" s="647">
        <f t="shared" ref="N38:O38" si="2">N33+N36-N37</f>
        <v>11500581.779999999</v>
      </c>
      <c r="O38" s="647">
        <f t="shared" si="2"/>
        <v>-0.25999999977648258</v>
      </c>
      <c r="P38" s="272"/>
    </row>
    <row r="39" spans="1:16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77"/>
      <c r="L39" s="277"/>
      <c r="M39" s="415"/>
      <c r="N39" s="277"/>
      <c r="O39" s="277"/>
      <c r="P39" s="272"/>
    </row>
    <row r="40" spans="1:16" hidden="1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77"/>
      <c r="L40" s="277"/>
      <c r="M40" s="415"/>
      <c r="N40" s="277"/>
      <c r="O40" s="277"/>
      <c r="P40" s="272"/>
    </row>
    <row r="41" spans="1:16">
      <c r="A41" s="266" t="s">
        <v>504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77"/>
      <c r="L41" s="277"/>
      <c r="M41" s="415"/>
      <c r="N41" s="277"/>
      <c r="O41" s="277"/>
    </row>
    <row r="42" spans="1:16" ht="8.25" customHeight="1">
      <c r="A42" s="266"/>
      <c r="B42" s="266"/>
      <c r="C42" s="266"/>
      <c r="D42" s="266"/>
      <c r="E42" s="266"/>
      <c r="F42" s="266"/>
      <c r="G42" s="266"/>
      <c r="H42" s="266"/>
      <c r="I42" s="266"/>
      <c r="J42" s="266"/>
      <c r="K42" s="277"/>
      <c r="L42" s="277"/>
      <c r="M42" s="415"/>
      <c r="N42" s="277"/>
      <c r="O42" s="277"/>
    </row>
    <row r="43" spans="1:16" hidden="1">
      <c r="A43" s="266"/>
      <c r="B43" s="266"/>
      <c r="C43" s="266"/>
      <c r="D43" s="266"/>
      <c r="E43" s="266"/>
      <c r="F43" s="266"/>
      <c r="G43" s="266"/>
      <c r="H43" s="266"/>
      <c r="I43" s="266"/>
      <c r="J43" s="266"/>
      <c r="K43" s="277"/>
      <c r="L43" s="277"/>
      <c r="M43" s="415"/>
      <c r="N43" s="277"/>
      <c r="O43" s="277"/>
    </row>
    <row r="44" spans="1:16" ht="9" hidden="1" customHeight="1">
      <c r="A44" s="266"/>
      <c r="B44" s="266"/>
      <c r="C44" s="266"/>
      <c r="D44" s="266"/>
      <c r="E44" s="266"/>
      <c r="F44" s="266"/>
      <c r="G44" s="266"/>
      <c r="H44" s="266"/>
      <c r="I44" s="266"/>
      <c r="J44" s="266"/>
      <c r="K44" s="277"/>
      <c r="L44" s="277"/>
      <c r="M44" s="415"/>
      <c r="N44" s="277"/>
      <c r="O44" s="277"/>
    </row>
    <row r="45" spans="1:16">
      <c r="A45" s="248" t="s">
        <v>505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77"/>
      <c r="L45" s="277"/>
      <c r="M45" s="415"/>
      <c r="N45" s="277"/>
      <c r="O45" s="277"/>
    </row>
    <row r="46" spans="1:16">
      <c r="A46" s="248" t="s">
        <v>506</v>
      </c>
      <c r="B46" s="266"/>
      <c r="C46" s="266"/>
      <c r="D46" s="266"/>
      <c r="E46" s="266"/>
      <c r="F46" s="266"/>
      <c r="G46" s="266"/>
      <c r="H46" s="266"/>
      <c r="I46" s="266"/>
      <c r="J46" s="266"/>
      <c r="K46" s="277"/>
      <c r="L46" s="277"/>
      <c r="M46" s="415"/>
      <c r="N46" s="277"/>
      <c r="O46" s="277"/>
    </row>
    <row r="47" spans="1:16">
      <c r="B47" s="266"/>
      <c r="C47" s="266"/>
      <c r="D47" s="266"/>
      <c r="E47" s="266"/>
      <c r="F47" s="266"/>
      <c r="G47" s="266"/>
      <c r="H47" s="266"/>
      <c r="I47" s="266"/>
      <c r="J47" s="266"/>
      <c r="K47" s="277"/>
      <c r="L47" s="277"/>
      <c r="M47" s="415"/>
      <c r="N47" s="277"/>
      <c r="O47" s="277"/>
    </row>
    <row r="48" spans="1:16">
      <c r="A48" s="255"/>
      <c r="B48" s="256"/>
      <c r="C48" s="256"/>
      <c r="D48" s="256"/>
      <c r="E48" s="256"/>
      <c r="F48" s="256"/>
      <c r="G48" s="256"/>
      <c r="H48" s="256" t="s">
        <v>507</v>
      </c>
      <c r="I48" s="256"/>
      <c r="J48" s="256"/>
      <c r="K48" s="283" t="s">
        <v>488</v>
      </c>
      <c r="L48" s="257" t="s">
        <v>782</v>
      </c>
      <c r="M48" s="258" t="s">
        <v>781</v>
      </c>
      <c r="N48" s="283" t="s">
        <v>793</v>
      </c>
      <c r="O48" s="283" t="s">
        <v>793</v>
      </c>
      <c r="P48" s="315"/>
    </row>
    <row r="49" spans="1:16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84">
        <v>2015</v>
      </c>
      <c r="L49" s="257">
        <v>2025</v>
      </c>
      <c r="M49" s="259">
        <v>2023</v>
      </c>
      <c r="N49" s="283">
        <v>2026</v>
      </c>
      <c r="O49" s="283">
        <v>2027</v>
      </c>
    </row>
    <row r="50" spans="1:16">
      <c r="A50" s="256" t="s">
        <v>489</v>
      </c>
      <c r="B50" s="256"/>
      <c r="C50" s="256"/>
      <c r="D50" s="256"/>
      <c r="E50" s="256"/>
      <c r="F50" s="256"/>
      <c r="G50" s="256"/>
      <c r="H50" s="256"/>
      <c r="I50" s="256" t="s">
        <v>508</v>
      </c>
      <c r="J50" s="256"/>
      <c r="K50" s="283"/>
      <c r="L50" s="283"/>
      <c r="M50" s="418"/>
      <c r="N50" s="648"/>
      <c r="O50" s="648"/>
    </row>
    <row r="51" spans="1:16">
      <c r="A51" s="266">
        <v>1</v>
      </c>
      <c r="B51" s="266">
        <v>2</v>
      </c>
      <c r="C51" s="266">
        <v>3</v>
      </c>
      <c r="D51" s="266">
        <v>4</v>
      </c>
      <c r="E51" s="266">
        <v>5</v>
      </c>
      <c r="F51" s="266">
        <v>6</v>
      </c>
      <c r="G51" s="266">
        <v>7</v>
      </c>
      <c r="H51" s="262" t="s">
        <v>490</v>
      </c>
      <c r="I51" s="262"/>
      <c r="J51" s="262"/>
      <c r="K51" s="285"/>
      <c r="L51" s="285"/>
      <c r="M51" s="419"/>
      <c r="N51" s="285"/>
      <c r="O51" s="285"/>
    </row>
    <row r="52" spans="1:16">
      <c r="A52" s="287"/>
      <c r="B52" s="288"/>
      <c r="C52" s="288"/>
      <c r="D52" s="288"/>
      <c r="E52" s="288"/>
      <c r="F52" s="288"/>
      <c r="G52" s="288"/>
      <c r="H52" s="289">
        <v>6</v>
      </c>
      <c r="I52" s="289" t="s">
        <v>6</v>
      </c>
      <c r="J52" s="289"/>
      <c r="K52" s="290">
        <f>K53+K59+K79+K82</f>
        <v>4669247</v>
      </c>
      <c r="L52" s="290">
        <f>L53+L59+L79+L82+L89+L86</f>
        <v>2257011</v>
      </c>
      <c r="M52" s="290">
        <f t="shared" ref="M52:N52" si="3">M53+M59+M79+M82+M89+M86</f>
        <v>2202696.4900000002</v>
      </c>
      <c r="N52" s="290">
        <f t="shared" si="3"/>
        <v>12722096.779999999</v>
      </c>
      <c r="O52" s="290">
        <f t="shared" ref="O52" si="4">O53+O59+O79+O82+O89+O86</f>
        <v>2204564.7400000002</v>
      </c>
    </row>
    <row r="53" spans="1:16">
      <c r="A53" s="299">
        <v>1</v>
      </c>
      <c r="B53" s="266"/>
      <c r="C53" s="266"/>
      <c r="D53" s="266"/>
      <c r="E53" s="266"/>
      <c r="F53" s="266"/>
      <c r="G53" s="266"/>
      <c r="H53" s="267">
        <v>61</v>
      </c>
      <c r="I53" s="267" t="s">
        <v>509</v>
      </c>
      <c r="J53" s="267"/>
      <c r="K53" s="271">
        <f>K54+K55+K56+K57</f>
        <v>135667</v>
      </c>
      <c r="L53" s="271">
        <f>L54+L55+L56+L57</f>
        <v>49290</v>
      </c>
      <c r="M53" s="414">
        <f>M54+M55+M56+M57</f>
        <v>254290</v>
      </c>
      <c r="N53" s="271">
        <f>N54+N55+N56+N57</f>
        <v>54636</v>
      </c>
      <c r="O53" s="271">
        <f>O54+O55+O56+O57</f>
        <v>49290</v>
      </c>
    </row>
    <row r="54" spans="1:16">
      <c r="A54" s="299">
        <v>1</v>
      </c>
      <c r="B54" s="266"/>
      <c r="C54" s="266"/>
      <c r="D54" s="266"/>
      <c r="E54" s="266"/>
      <c r="F54" s="266"/>
      <c r="G54" s="266"/>
      <c r="H54" s="139">
        <v>611</v>
      </c>
      <c r="I54" s="139" t="s">
        <v>510</v>
      </c>
      <c r="J54" s="139"/>
      <c r="K54" s="273">
        <v>104596</v>
      </c>
      <c r="L54" s="273">
        <v>40000</v>
      </c>
      <c r="M54" s="273">
        <v>245000</v>
      </c>
      <c r="N54" s="273">
        <v>40000</v>
      </c>
      <c r="O54" s="273">
        <v>40000</v>
      </c>
      <c r="P54" s="314">
        <f>5760.16+29424.82-2376.7</f>
        <v>32808.28</v>
      </c>
    </row>
    <row r="55" spans="1:16" hidden="1">
      <c r="A55" s="299"/>
      <c r="B55" s="266"/>
      <c r="C55" s="266"/>
      <c r="D55" s="266"/>
      <c r="E55" s="266"/>
      <c r="F55" s="266"/>
      <c r="G55" s="266"/>
      <c r="H55" s="139">
        <v>612</v>
      </c>
      <c r="I55" s="139" t="s">
        <v>511</v>
      </c>
      <c r="J55" s="139"/>
      <c r="K55" s="273">
        <v>0</v>
      </c>
      <c r="L55" s="273">
        <v>0</v>
      </c>
      <c r="M55" s="273">
        <v>0</v>
      </c>
      <c r="N55" s="273">
        <v>0</v>
      </c>
      <c r="O55" s="273">
        <v>0</v>
      </c>
    </row>
    <row r="56" spans="1:16">
      <c r="A56" s="299">
        <v>1</v>
      </c>
      <c r="B56" s="266"/>
      <c r="C56" s="266"/>
      <c r="D56" s="266"/>
      <c r="E56" s="266"/>
      <c r="F56" s="266"/>
      <c r="G56" s="266"/>
      <c r="H56" s="139">
        <v>613</v>
      </c>
      <c r="I56" s="139" t="s">
        <v>512</v>
      </c>
      <c r="J56" s="139"/>
      <c r="K56" s="273">
        <v>21810</v>
      </c>
      <c r="L56" s="273">
        <v>6636</v>
      </c>
      <c r="M56" s="273">
        <v>6636</v>
      </c>
      <c r="N56" s="273">
        <v>6636</v>
      </c>
      <c r="O56" s="273">
        <v>6636</v>
      </c>
      <c r="P56" s="251">
        <f>1662.65+3704.49</f>
        <v>5367.1399999999994</v>
      </c>
    </row>
    <row r="57" spans="1:16">
      <c r="A57" s="299">
        <v>1</v>
      </c>
      <c r="B57" s="266"/>
      <c r="C57" s="266"/>
      <c r="D57" s="266"/>
      <c r="E57" s="266"/>
      <c r="F57" s="266"/>
      <c r="G57" s="266"/>
      <c r="H57" s="139">
        <v>614</v>
      </c>
      <c r="I57" s="139" t="s">
        <v>513</v>
      </c>
      <c r="J57" s="139"/>
      <c r="K57" s="273">
        <v>9261</v>
      </c>
      <c r="L57" s="273">
        <v>2654</v>
      </c>
      <c r="M57" s="273">
        <v>2654</v>
      </c>
      <c r="N57" s="273">
        <v>8000</v>
      </c>
      <c r="O57" s="273">
        <v>2654</v>
      </c>
      <c r="P57" s="251">
        <v>7057.26</v>
      </c>
    </row>
    <row r="58" spans="1:16" hidden="1">
      <c r="A58" s="299"/>
      <c r="B58" s="266"/>
      <c r="C58" s="266"/>
      <c r="D58" s="266"/>
      <c r="E58" s="266"/>
      <c r="F58" s="266"/>
      <c r="G58" s="266"/>
      <c r="H58" s="139">
        <v>616</v>
      </c>
      <c r="I58" s="139" t="s">
        <v>514</v>
      </c>
      <c r="J58" s="139"/>
      <c r="K58" s="273"/>
      <c r="L58" s="273"/>
      <c r="M58" s="414"/>
      <c r="N58" s="273"/>
      <c r="O58" s="273"/>
    </row>
    <row r="59" spans="1:16">
      <c r="A59" s="299"/>
      <c r="B59" s="266"/>
      <c r="C59" s="266"/>
      <c r="D59" s="266"/>
      <c r="E59" s="266"/>
      <c r="F59" s="266"/>
      <c r="G59" s="266"/>
      <c r="H59" s="267">
        <v>63</v>
      </c>
      <c r="I59" s="274" t="s">
        <v>515</v>
      </c>
      <c r="J59" s="275"/>
      <c r="K59" s="276">
        <f>K60+K61+K64+K65+K66+K67+K68+K69+K70+K71+K72+K73+K74+K75+K77</f>
        <v>4318614</v>
      </c>
      <c r="L59" s="276">
        <f>L60+L61+L64+L65+L66+L67+L68+L69+L70+L71+L72+L73+L74+L75+L77+L76+L78</f>
        <v>1116000</v>
      </c>
      <c r="M59" s="276">
        <f t="shared" ref="M59:N59" si="5">M60+M61+M64+M65+M66+M67+M68+M69+M70+M71+M72+M73+M74+M75+M77+M76+M78</f>
        <v>911685.49</v>
      </c>
      <c r="N59" s="276">
        <f t="shared" si="5"/>
        <v>961950</v>
      </c>
      <c r="O59" s="271">
        <f t="shared" ref="O59" si="6">O60+O61+O63+O64+O66+O68+O69+O70+O71+O72+O74+O75+O76+O77</f>
        <v>1063553.74</v>
      </c>
    </row>
    <row r="60" spans="1:16">
      <c r="A60" s="299"/>
      <c r="B60" s="266"/>
      <c r="C60" s="266"/>
      <c r="D60" s="266"/>
      <c r="E60" s="266">
        <v>5</v>
      </c>
      <c r="F60" s="266"/>
      <c r="G60" s="266"/>
      <c r="H60" s="139">
        <v>633</v>
      </c>
      <c r="I60" s="139" t="s">
        <v>516</v>
      </c>
      <c r="J60" s="139"/>
      <c r="K60" s="273">
        <v>2638745</v>
      </c>
      <c r="L60" s="273">
        <v>0</v>
      </c>
      <c r="M60" s="294">
        <v>136704.49</v>
      </c>
      <c r="N60" s="273">
        <v>0</v>
      </c>
      <c r="O60" s="273">
        <v>291226.74</v>
      </c>
      <c r="P60" s="314"/>
    </row>
    <row r="61" spans="1:16" hidden="1">
      <c r="A61" s="299"/>
      <c r="B61" s="266"/>
      <c r="C61" s="266"/>
      <c r="D61" s="266"/>
      <c r="E61" s="266">
        <v>5</v>
      </c>
      <c r="F61" s="266"/>
      <c r="G61" s="266"/>
      <c r="H61" s="139">
        <v>633</v>
      </c>
      <c r="I61" s="139" t="s">
        <v>517</v>
      </c>
      <c r="J61" s="139"/>
      <c r="K61" s="273">
        <v>500000</v>
      </c>
      <c r="L61" s="273">
        <v>0</v>
      </c>
      <c r="M61" s="273">
        <v>0</v>
      </c>
      <c r="N61" s="273">
        <v>0</v>
      </c>
      <c r="O61" s="273">
        <v>0</v>
      </c>
    </row>
    <row r="62" spans="1:16" hidden="1">
      <c r="A62" s="299"/>
      <c r="B62" s="266"/>
      <c r="C62" s="266"/>
      <c r="D62" s="266"/>
      <c r="E62" s="266"/>
      <c r="F62" s="266"/>
      <c r="G62" s="266"/>
      <c r="H62" s="139">
        <v>633</v>
      </c>
      <c r="I62" s="139" t="s">
        <v>518</v>
      </c>
      <c r="J62" s="139"/>
      <c r="K62" s="273"/>
      <c r="L62" s="273"/>
      <c r="M62" s="273"/>
      <c r="N62" s="273"/>
      <c r="O62" s="273"/>
    </row>
    <row r="63" spans="1:16" hidden="1">
      <c r="A63" s="299"/>
      <c r="B63" s="266"/>
      <c r="C63" s="266"/>
      <c r="D63" s="266"/>
      <c r="E63" s="266">
        <v>5</v>
      </c>
      <c r="F63" s="266"/>
      <c r="G63" s="266"/>
      <c r="H63" s="139">
        <v>633</v>
      </c>
      <c r="I63" s="139" t="s">
        <v>519</v>
      </c>
      <c r="J63" s="139"/>
      <c r="K63" s="273"/>
      <c r="L63" s="273"/>
      <c r="M63" s="273"/>
      <c r="N63" s="273"/>
      <c r="O63" s="273"/>
    </row>
    <row r="64" spans="1:16">
      <c r="A64" s="299"/>
      <c r="B64" s="266"/>
      <c r="C64" s="266"/>
      <c r="D64" s="266"/>
      <c r="E64" s="266">
        <v>5</v>
      </c>
      <c r="F64" s="266"/>
      <c r="G64" s="266"/>
      <c r="H64" s="139">
        <v>633</v>
      </c>
      <c r="I64" s="139" t="s">
        <v>520</v>
      </c>
      <c r="J64" s="139"/>
      <c r="K64" s="273">
        <v>0</v>
      </c>
      <c r="L64" s="273">
        <v>200000</v>
      </c>
      <c r="M64" s="273">
        <v>120000</v>
      </c>
      <c r="N64" s="273">
        <v>150000</v>
      </c>
      <c r="O64" s="273">
        <v>120000</v>
      </c>
      <c r="P64" s="251">
        <f>106500+33500</f>
        <v>140000</v>
      </c>
    </row>
    <row r="65" spans="1:16" hidden="1">
      <c r="A65" s="299"/>
      <c r="B65" s="266"/>
      <c r="C65" s="266"/>
      <c r="D65" s="266"/>
      <c r="E65" s="266"/>
      <c r="F65" s="266"/>
      <c r="G65" s="266"/>
      <c r="H65" s="139">
        <v>633</v>
      </c>
      <c r="I65" s="139" t="s">
        <v>521</v>
      </c>
      <c r="J65" s="139"/>
      <c r="K65" s="273">
        <v>0</v>
      </c>
      <c r="L65" s="273">
        <v>0</v>
      </c>
      <c r="M65" s="273">
        <v>0</v>
      </c>
      <c r="N65" s="273">
        <v>0</v>
      </c>
      <c r="O65" s="273">
        <v>0</v>
      </c>
    </row>
    <row r="66" spans="1:16">
      <c r="A66" s="299"/>
      <c r="B66" s="266"/>
      <c r="C66" s="266"/>
      <c r="D66" s="266"/>
      <c r="E66" s="266">
        <v>5</v>
      </c>
      <c r="F66" s="266"/>
      <c r="G66" s="266"/>
      <c r="H66" s="139">
        <v>633</v>
      </c>
      <c r="I66" s="139" t="s">
        <v>522</v>
      </c>
      <c r="J66" s="139"/>
      <c r="K66" s="273">
        <v>0</v>
      </c>
      <c r="L66" s="273">
        <v>360000</v>
      </c>
      <c r="M66" s="273">
        <v>360000</v>
      </c>
      <c r="N66" s="273">
        <v>330000</v>
      </c>
      <c r="O66" s="273">
        <v>360000</v>
      </c>
      <c r="P66" s="251">
        <f>230510.82+10240+78000</f>
        <v>318750.82</v>
      </c>
    </row>
    <row r="67" spans="1:16" hidden="1">
      <c r="A67" s="299"/>
      <c r="B67" s="266"/>
      <c r="C67" s="266"/>
      <c r="D67" s="266"/>
      <c r="E67" s="266"/>
      <c r="F67" s="266"/>
      <c r="G67" s="266"/>
      <c r="H67" s="139">
        <v>633</v>
      </c>
      <c r="I67" s="139" t="s">
        <v>523</v>
      </c>
      <c r="J67" s="139"/>
      <c r="K67" s="273">
        <v>0</v>
      </c>
      <c r="L67" s="273">
        <v>0</v>
      </c>
      <c r="M67" s="273">
        <v>0</v>
      </c>
      <c r="N67" s="273">
        <v>0</v>
      </c>
      <c r="O67" s="273">
        <v>0</v>
      </c>
    </row>
    <row r="68" spans="1:16">
      <c r="A68" s="299"/>
      <c r="B68" s="266"/>
      <c r="C68" s="266"/>
      <c r="D68" s="266"/>
      <c r="E68" s="266">
        <v>5</v>
      </c>
      <c r="F68" s="266"/>
      <c r="G68" s="266"/>
      <c r="H68" s="139">
        <v>633</v>
      </c>
      <c r="I68" s="139" t="s">
        <v>524</v>
      </c>
      <c r="J68" s="139"/>
      <c r="K68" s="273">
        <v>159250</v>
      </c>
      <c r="L68" s="273">
        <v>50000</v>
      </c>
      <c r="M68" s="273">
        <v>50000</v>
      </c>
      <c r="N68" s="273">
        <v>40000</v>
      </c>
      <c r="O68" s="273">
        <v>50000</v>
      </c>
      <c r="P68" s="251">
        <v>26121.61</v>
      </c>
    </row>
    <row r="69" spans="1:16">
      <c r="A69" s="299"/>
      <c r="B69" s="266"/>
      <c r="C69" s="266"/>
      <c r="D69" s="266"/>
      <c r="E69" s="266">
        <v>5</v>
      </c>
      <c r="F69" s="266"/>
      <c r="G69" s="266"/>
      <c r="H69" s="139">
        <v>634</v>
      </c>
      <c r="I69" s="139" t="s">
        <v>525</v>
      </c>
      <c r="J69" s="139"/>
      <c r="K69" s="273">
        <v>0</v>
      </c>
      <c r="L69" s="273">
        <v>80000</v>
      </c>
      <c r="M69" s="273">
        <v>75000</v>
      </c>
      <c r="N69" s="273">
        <v>46400</v>
      </c>
      <c r="O69" s="273">
        <v>75000</v>
      </c>
      <c r="P69" s="251">
        <v>46400</v>
      </c>
    </row>
    <row r="70" spans="1:16">
      <c r="A70" s="299"/>
      <c r="B70" s="266"/>
      <c r="C70" s="266"/>
      <c r="D70" s="266"/>
      <c r="E70" s="266">
        <v>5</v>
      </c>
      <c r="F70" s="266"/>
      <c r="G70" s="266"/>
      <c r="H70" s="139">
        <v>634</v>
      </c>
      <c r="I70" s="139" t="s">
        <v>526</v>
      </c>
      <c r="J70" s="139"/>
      <c r="K70" s="273">
        <v>0</v>
      </c>
      <c r="L70" s="273">
        <v>0</v>
      </c>
      <c r="M70" s="273">
        <v>1327</v>
      </c>
      <c r="N70" s="273">
        <v>0</v>
      </c>
      <c r="O70" s="273">
        <v>0</v>
      </c>
    </row>
    <row r="71" spans="1:16">
      <c r="A71" s="299"/>
      <c r="B71" s="266"/>
      <c r="C71" s="266"/>
      <c r="D71" s="266"/>
      <c r="E71" s="266">
        <v>5</v>
      </c>
      <c r="F71" s="266"/>
      <c r="G71" s="266"/>
      <c r="H71" s="139">
        <v>634</v>
      </c>
      <c r="I71" s="139" t="s">
        <v>527</v>
      </c>
      <c r="J71" s="139"/>
      <c r="K71" s="273">
        <v>171680</v>
      </c>
      <c r="L71" s="273">
        <v>2000</v>
      </c>
      <c r="M71" s="273">
        <v>1327</v>
      </c>
      <c r="N71" s="273">
        <v>0</v>
      </c>
      <c r="O71" s="273">
        <v>1327</v>
      </c>
    </row>
    <row r="72" spans="1:16">
      <c r="A72" s="299"/>
      <c r="B72" s="266"/>
      <c r="C72" s="266"/>
      <c r="D72" s="266"/>
      <c r="E72" s="266">
        <v>5</v>
      </c>
      <c r="F72" s="266"/>
      <c r="G72" s="266"/>
      <c r="H72" s="139">
        <v>634</v>
      </c>
      <c r="I72" s="139" t="s">
        <v>528</v>
      </c>
      <c r="J72" s="139"/>
      <c r="K72" s="273">
        <v>0</v>
      </c>
      <c r="L72" s="273">
        <v>0</v>
      </c>
      <c r="M72" s="273">
        <v>1327</v>
      </c>
      <c r="N72" s="273">
        <v>0</v>
      </c>
      <c r="O72" s="273">
        <v>0</v>
      </c>
    </row>
    <row r="73" spans="1:16" hidden="1">
      <c r="A73" s="299"/>
      <c r="B73" s="266"/>
      <c r="C73" s="266"/>
      <c r="D73" s="266"/>
      <c r="E73" s="266"/>
      <c r="F73" s="266"/>
      <c r="G73" s="266"/>
      <c r="H73" s="139">
        <v>634</v>
      </c>
      <c r="I73" s="139" t="s">
        <v>529</v>
      </c>
      <c r="J73" s="139"/>
      <c r="K73" s="273">
        <v>0</v>
      </c>
      <c r="L73" s="273">
        <v>0</v>
      </c>
      <c r="M73" s="273">
        <v>0</v>
      </c>
      <c r="N73" s="273">
        <v>0</v>
      </c>
      <c r="O73" s="273">
        <v>0</v>
      </c>
    </row>
    <row r="74" spans="1:16">
      <c r="A74" s="299"/>
      <c r="B74" s="266"/>
      <c r="C74" s="266"/>
      <c r="D74" s="266"/>
      <c r="E74" s="266">
        <v>5</v>
      </c>
      <c r="F74" s="266"/>
      <c r="G74" s="266"/>
      <c r="H74" s="139">
        <v>634</v>
      </c>
      <c r="I74" s="139" t="s">
        <v>530</v>
      </c>
      <c r="J74" s="139"/>
      <c r="K74" s="273">
        <v>578649</v>
      </c>
      <c r="L74" s="273">
        <v>15000</v>
      </c>
      <c r="M74" s="273">
        <v>15000</v>
      </c>
      <c r="N74" s="273">
        <v>8800</v>
      </c>
      <c r="O74" s="273">
        <v>15000</v>
      </c>
      <c r="P74" s="251">
        <v>8782.75</v>
      </c>
    </row>
    <row r="75" spans="1:16">
      <c r="A75" s="299"/>
      <c r="B75" s="266"/>
      <c r="C75" s="266"/>
      <c r="D75" s="266"/>
      <c r="E75" s="266">
        <v>5</v>
      </c>
      <c r="F75" s="266"/>
      <c r="G75" s="266"/>
      <c r="H75" s="139">
        <v>634</v>
      </c>
      <c r="I75" s="139" t="s">
        <v>531</v>
      </c>
      <c r="J75" s="139"/>
      <c r="K75" s="273">
        <v>0</v>
      </c>
      <c r="L75" s="273">
        <v>1000</v>
      </c>
      <c r="M75" s="273">
        <v>1000</v>
      </c>
      <c r="N75" s="273">
        <v>0</v>
      </c>
      <c r="O75" s="273">
        <v>1000</v>
      </c>
    </row>
    <row r="76" spans="1:16">
      <c r="A76" s="299"/>
      <c r="B76" s="266"/>
      <c r="C76" s="266"/>
      <c r="D76" s="266"/>
      <c r="E76" s="266">
        <v>5</v>
      </c>
      <c r="F76" s="266"/>
      <c r="G76" s="266"/>
      <c r="H76" s="139">
        <v>634</v>
      </c>
      <c r="I76" s="268" t="s">
        <v>532</v>
      </c>
      <c r="J76" s="269"/>
      <c r="K76" s="273"/>
      <c r="L76" s="273">
        <v>80000</v>
      </c>
      <c r="M76" s="273">
        <v>90000</v>
      </c>
      <c r="N76" s="273">
        <v>50000</v>
      </c>
      <c r="O76" s="273">
        <v>90000</v>
      </c>
      <c r="P76" s="251">
        <v>50000</v>
      </c>
    </row>
    <row r="77" spans="1:16">
      <c r="A77" s="299"/>
      <c r="B77" s="266"/>
      <c r="C77" s="266"/>
      <c r="D77" s="266">
        <v>4</v>
      </c>
      <c r="E77" s="266"/>
      <c r="F77" s="266"/>
      <c r="G77" s="266"/>
      <c r="H77" s="139">
        <v>634</v>
      </c>
      <c r="I77" s="139" t="s">
        <v>533</v>
      </c>
      <c r="J77" s="139"/>
      <c r="K77" s="273">
        <v>270290</v>
      </c>
      <c r="L77" s="273">
        <v>70000</v>
      </c>
      <c r="M77" s="273">
        <v>60000</v>
      </c>
      <c r="N77" s="273">
        <v>66750</v>
      </c>
      <c r="O77" s="273">
        <v>60000</v>
      </c>
    </row>
    <row r="78" spans="1:16">
      <c r="A78" s="299"/>
      <c r="B78" s="266"/>
      <c r="C78" s="266"/>
      <c r="D78" s="266"/>
      <c r="E78" s="266"/>
      <c r="F78" s="266"/>
      <c r="G78" s="266"/>
      <c r="H78" s="139">
        <v>635</v>
      </c>
      <c r="I78" s="139" t="s">
        <v>800</v>
      </c>
      <c r="J78" s="139"/>
      <c r="K78" s="273"/>
      <c r="L78" s="273">
        <v>258000</v>
      </c>
      <c r="M78" s="294"/>
      <c r="N78" s="273">
        <v>270000</v>
      </c>
      <c r="O78" s="273"/>
      <c r="P78" s="251">
        <f>245477.65+22316.15</f>
        <v>267793.8</v>
      </c>
    </row>
    <row r="79" spans="1:16">
      <c r="A79" s="299"/>
      <c r="B79" s="266"/>
      <c r="C79" s="266"/>
      <c r="D79" s="266"/>
      <c r="E79" s="266"/>
      <c r="F79" s="266"/>
      <c r="G79" s="266"/>
      <c r="H79" s="267">
        <v>64</v>
      </c>
      <c r="I79" s="267" t="s">
        <v>32</v>
      </c>
      <c r="J79" s="267"/>
      <c r="K79" s="271">
        <f>K80+K81</f>
        <v>198733</v>
      </c>
      <c r="L79" s="271">
        <f>L80+L81</f>
        <v>34380</v>
      </c>
      <c r="M79" s="414">
        <f>M80+M81</f>
        <v>34380</v>
      </c>
      <c r="N79" s="271">
        <f>N80+N81</f>
        <v>28000</v>
      </c>
      <c r="O79" s="271">
        <f>O80+O81</f>
        <v>34380</v>
      </c>
    </row>
    <row r="80" spans="1:16">
      <c r="A80" s="299"/>
      <c r="B80" s="266"/>
      <c r="C80" s="266"/>
      <c r="D80" s="266">
        <v>4</v>
      </c>
      <c r="E80" s="266"/>
      <c r="F80" s="266"/>
      <c r="G80" s="266"/>
      <c r="H80" s="139">
        <v>641</v>
      </c>
      <c r="I80" s="139" t="s">
        <v>534</v>
      </c>
      <c r="J80" s="139"/>
      <c r="K80" s="273">
        <v>1430</v>
      </c>
      <c r="L80" s="273">
        <v>380</v>
      </c>
      <c r="M80" s="273">
        <v>380</v>
      </c>
      <c r="N80" s="273">
        <v>0</v>
      </c>
      <c r="O80" s="273">
        <v>380</v>
      </c>
    </row>
    <row r="81" spans="1:16">
      <c r="A81" s="299"/>
      <c r="B81" s="266"/>
      <c r="C81" s="266"/>
      <c r="D81" s="266">
        <v>4</v>
      </c>
      <c r="E81" s="266"/>
      <c r="F81" s="266"/>
      <c r="G81" s="266"/>
      <c r="H81" s="139">
        <v>642</v>
      </c>
      <c r="I81" s="139" t="s">
        <v>535</v>
      </c>
      <c r="J81" s="139"/>
      <c r="K81" s="273">
        <v>197303</v>
      </c>
      <c r="L81" s="273">
        <v>34000</v>
      </c>
      <c r="M81" s="273">
        <v>34000</v>
      </c>
      <c r="N81" s="273">
        <v>28000</v>
      </c>
      <c r="O81" s="273">
        <v>34000</v>
      </c>
      <c r="P81" s="251">
        <f>612.77+21066.45</f>
        <v>21679.22</v>
      </c>
    </row>
    <row r="82" spans="1:16">
      <c r="A82" s="299"/>
      <c r="B82" s="266"/>
      <c r="C82" s="266"/>
      <c r="D82" s="266"/>
      <c r="E82" s="266"/>
      <c r="F82" s="266"/>
      <c r="G82" s="266"/>
      <c r="H82" s="267">
        <v>65</v>
      </c>
      <c r="I82" s="267" t="s">
        <v>536</v>
      </c>
      <c r="J82" s="267"/>
      <c r="K82" s="271">
        <f>K83+K84+K85</f>
        <v>16233</v>
      </c>
      <c r="L82" s="271">
        <f>L83+L84+L85</f>
        <v>1001014</v>
      </c>
      <c r="M82" s="414">
        <f>M83+M84+M85</f>
        <v>1001014</v>
      </c>
      <c r="N82" s="271">
        <f>N83+N84+N85</f>
        <v>11636510.779999999</v>
      </c>
      <c r="O82" s="271">
        <f>O83+O84+O85</f>
        <v>1001014</v>
      </c>
    </row>
    <row r="83" spans="1:16">
      <c r="A83" s="299"/>
      <c r="B83" s="266"/>
      <c r="C83" s="266">
        <v>3</v>
      </c>
      <c r="D83" s="266"/>
      <c r="E83" s="266"/>
      <c r="F83" s="266"/>
      <c r="G83" s="266"/>
      <c r="H83" s="139">
        <v>651</v>
      </c>
      <c r="I83" s="139" t="s">
        <v>537</v>
      </c>
      <c r="J83" s="139"/>
      <c r="K83" s="273">
        <v>8572</v>
      </c>
      <c r="L83" s="273">
        <v>398</v>
      </c>
      <c r="M83" s="273">
        <v>398</v>
      </c>
      <c r="N83" s="273">
        <v>8000</v>
      </c>
      <c r="O83" s="273">
        <v>398</v>
      </c>
      <c r="P83" s="251">
        <v>7380.85</v>
      </c>
    </row>
    <row r="84" spans="1:16">
      <c r="A84" s="299"/>
      <c r="B84" s="266"/>
      <c r="C84" s="266">
        <v>3</v>
      </c>
      <c r="D84" s="266"/>
      <c r="E84" s="266"/>
      <c r="F84" s="266"/>
      <c r="G84" s="266"/>
      <c r="H84" s="139">
        <v>652</v>
      </c>
      <c r="I84" s="139" t="s">
        <v>538</v>
      </c>
      <c r="J84" s="139"/>
      <c r="K84" s="273">
        <v>7661</v>
      </c>
      <c r="L84" s="273">
        <v>616</v>
      </c>
      <c r="M84" s="273">
        <v>616</v>
      </c>
      <c r="N84" s="273">
        <v>2000</v>
      </c>
      <c r="O84" s="273">
        <v>616</v>
      </c>
      <c r="P84" s="251">
        <f>1155.55+232.73</f>
        <v>1388.28</v>
      </c>
    </row>
    <row r="85" spans="1:16">
      <c r="A85" s="299"/>
      <c r="B85" s="266"/>
      <c r="C85" s="266"/>
      <c r="D85" s="266">
        <v>4</v>
      </c>
      <c r="E85" s="266"/>
      <c r="F85" s="266"/>
      <c r="G85" s="266"/>
      <c r="H85" s="139">
        <v>653</v>
      </c>
      <c r="I85" s="139" t="s">
        <v>539</v>
      </c>
      <c r="J85" s="139"/>
      <c r="K85" s="273">
        <v>0</v>
      </c>
      <c r="L85" s="273">
        <v>1000000</v>
      </c>
      <c r="M85" s="273">
        <v>1000000</v>
      </c>
      <c r="N85" s="273">
        <v>11626510.779999999</v>
      </c>
      <c r="O85" s="273">
        <v>1000000</v>
      </c>
      <c r="P85" s="251">
        <f>11845.51+46093.97</f>
        <v>57939.48</v>
      </c>
    </row>
    <row r="86" spans="1:16">
      <c r="A86" s="299"/>
      <c r="B86" s="266"/>
      <c r="C86" s="266"/>
      <c r="D86" s="266"/>
      <c r="E86" s="266"/>
      <c r="F86" s="266"/>
      <c r="G86" s="266"/>
      <c r="H86" s="267">
        <v>66</v>
      </c>
      <c r="I86" s="267" t="s">
        <v>540</v>
      </c>
      <c r="J86" s="267"/>
      <c r="K86" s="271"/>
      <c r="L86" s="414">
        <f t="shared" ref="L86:M86" si="7">L88</f>
        <v>55000</v>
      </c>
      <c r="M86" s="414">
        <f t="shared" si="7"/>
        <v>0</v>
      </c>
      <c r="N86" s="271">
        <f>N88</f>
        <v>40000</v>
      </c>
      <c r="O86" s="271">
        <f>O88</f>
        <v>55000</v>
      </c>
    </row>
    <row r="87" spans="1:16" hidden="1">
      <c r="A87" s="299"/>
      <c r="B87" s="266"/>
      <c r="C87" s="266"/>
      <c r="D87" s="266"/>
      <c r="E87" s="266"/>
      <c r="F87" s="266"/>
      <c r="G87" s="266"/>
      <c r="H87" s="139">
        <v>661</v>
      </c>
      <c r="I87" s="139" t="s">
        <v>30</v>
      </c>
      <c r="J87" s="139"/>
      <c r="K87" s="273"/>
      <c r="L87" s="273"/>
      <c r="M87" s="414"/>
      <c r="N87" s="273"/>
      <c r="O87" s="273"/>
    </row>
    <row r="88" spans="1:16">
      <c r="A88" s="299"/>
      <c r="B88" s="266"/>
      <c r="C88" s="266"/>
      <c r="D88" s="266"/>
      <c r="E88" s="266"/>
      <c r="F88" s="266"/>
      <c r="G88" s="266"/>
      <c r="H88" s="139">
        <v>663</v>
      </c>
      <c r="I88" s="139" t="s">
        <v>541</v>
      </c>
      <c r="J88" s="139"/>
      <c r="K88" s="273"/>
      <c r="L88" s="273">
        <v>55000</v>
      </c>
      <c r="M88" s="294">
        <v>0</v>
      </c>
      <c r="N88" s="273">
        <v>40000</v>
      </c>
      <c r="O88" s="273">
        <v>55000</v>
      </c>
      <c r="P88" s="251">
        <v>40000</v>
      </c>
    </row>
    <row r="89" spans="1:16">
      <c r="A89" s="299"/>
      <c r="B89" s="266"/>
      <c r="C89" s="266"/>
      <c r="D89" s="266"/>
      <c r="E89" s="266"/>
      <c r="F89" s="266"/>
      <c r="G89" s="266"/>
      <c r="H89" s="267">
        <v>68</v>
      </c>
      <c r="I89" s="267" t="s">
        <v>540</v>
      </c>
      <c r="J89" s="267"/>
      <c r="K89" s="271"/>
      <c r="L89" s="414">
        <f>L90</f>
        <v>1327</v>
      </c>
      <c r="M89" s="414">
        <f>M90</f>
        <v>1327</v>
      </c>
      <c r="N89" s="271">
        <f>N90</f>
        <v>1000</v>
      </c>
      <c r="O89" s="271">
        <f>O90</f>
        <v>1327</v>
      </c>
      <c r="P89" s="661">
        <f>SUM(P54:P88)</f>
        <v>1031469.4899999999</v>
      </c>
    </row>
    <row r="90" spans="1:16">
      <c r="A90" s="299"/>
      <c r="B90" s="266"/>
      <c r="C90" s="266">
        <v>3</v>
      </c>
      <c r="D90" s="266"/>
      <c r="E90" s="266"/>
      <c r="F90" s="266"/>
      <c r="G90" s="266"/>
      <c r="H90" s="139">
        <v>683</v>
      </c>
      <c r="I90" s="139" t="s">
        <v>540</v>
      </c>
      <c r="J90" s="139"/>
      <c r="K90" s="273"/>
      <c r="L90" s="273">
        <v>1327</v>
      </c>
      <c r="M90" s="273">
        <v>1327</v>
      </c>
      <c r="N90" s="273">
        <v>1000</v>
      </c>
      <c r="O90" s="273">
        <v>1327</v>
      </c>
    </row>
    <row r="91" spans="1:16">
      <c r="A91" s="287"/>
      <c r="B91" s="288"/>
      <c r="C91" s="288"/>
      <c r="D91" s="288"/>
      <c r="E91" s="288"/>
      <c r="F91" s="288"/>
      <c r="G91" s="288"/>
      <c r="H91" s="289">
        <v>7</v>
      </c>
      <c r="I91" s="289" t="s">
        <v>542</v>
      </c>
      <c r="J91" s="289"/>
      <c r="K91" s="290">
        <f>K94</f>
        <v>0</v>
      </c>
      <c r="L91" s="290">
        <f>L94</f>
        <v>5309</v>
      </c>
      <c r="M91" s="293">
        <f>M94</f>
        <v>5309</v>
      </c>
      <c r="N91" s="290">
        <f>N94</f>
        <v>0</v>
      </c>
      <c r="O91" s="290">
        <f>O94</f>
        <v>5309</v>
      </c>
    </row>
    <row r="92" spans="1:16" hidden="1">
      <c r="B92" s="266"/>
      <c r="C92" s="266"/>
      <c r="D92" s="266"/>
      <c r="E92" s="266"/>
      <c r="F92" s="266"/>
      <c r="G92" s="266"/>
      <c r="H92" s="267">
        <v>71</v>
      </c>
      <c r="I92" s="267" t="s">
        <v>543</v>
      </c>
      <c r="J92" s="267"/>
      <c r="K92" s="271"/>
      <c r="L92" s="271"/>
      <c r="M92" s="414"/>
      <c r="N92" s="271"/>
      <c r="O92" s="271"/>
    </row>
    <row r="93" spans="1:16" hidden="1">
      <c r="B93" s="266"/>
      <c r="C93" s="266"/>
      <c r="D93" s="266"/>
      <c r="E93" s="266"/>
      <c r="F93" s="266"/>
      <c r="G93" s="266"/>
      <c r="H93" s="139">
        <v>711</v>
      </c>
      <c r="I93" s="139" t="s">
        <v>544</v>
      </c>
      <c r="J93" s="139"/>
      <c r="K93" s="273"/>
      <c r="L93" s="273"/>
      <c r="M93" s="414"/>
      <c r="N93" s="273"/>
      <c r="O93" s="273"/>
    </row>
    <row r="94" spans="1:16">
      <c r="B94" s="266"/>
      <c r="C94" s="266"/>
      <c r="D94" s="266"/>
      <c r="E94" s="266"/>
      <c r="F94" s="266"/>
      <c r="G94" s="266"/>
      <c r="H94" s="267">
        <v>72</v>
      </c>
      <c r="I94" s="267" t="s">
        <v>545</v>
      </c>
      <c r="J94" s="267"/>
      <c r="K94" s="271">
        <f>K95</f>
        <v>0</v>
      </c>
      <c r="L94" s="271">
        <f>L95</f>
        <v>5309</v>
      </c>
      <c r="M94" s="414">
        <f>M95</f>
        <v>5309</v>
      </c>
      <c r="N94" s="271">
        <f>N95</f>
        <v>0</v>
      </c>
      <c r="O94" s="271">
        <f>O95</f>
        <v>5309</v>
      </c>
    </row>
    <row r="95" spans="1:16">
      <c r="B95" s="266"/>
      <c r="C95" s="266"/>
      <c r="D95" s="266"/>
      <c r="E95" s="266"/>
      <c r="F95" s="266"/>
      <c r="G95" s="266">
        <v>7</v>
      </c>
      <c r="H95" s="139">
        <v>721</v>
      </c>
      <c r="I95" s="139" t="s">
        <v>546</v>
      </c>
      <c r="J95" s="139"/>
      <c r="K95" s="273">
        <v>0</v>
      </c>
      <c r="L95" s="273">
        <v>5309</v>
      </c>
      <c r="M95" s="273">
        <v>5309</v>
      </c>
      <c r="N95" s="273">
        <v>0</v>
      </c>
      <c r="O95" s="273">
        <v>5309</v>
      </c>
    </row>
    <row r="96" spans="1:16">
      <c r="A96" s="287"/>
      <c r="B96" s="288"/>
      <c r="C96" s="288"/>
      <c r="D96" s="288"/>
      <c r="E96" s="288"/>
      <c r="F96" s="288"/>
      <c r="G96" s="288"/>
      <c r="H96" s="289">
        <v>3</v>
      </c>
      <c r="I96" s="289" t="s">
        <v>9</v>
      </c>
      <c r="J96" s="289"/>
      <c r="K96" s="290">
        <f>K97+K101+K107+K110+K112+K118+K120</f>
        <v>4840169</v>
      </c>
      <c r="L96" s="290">
        <f>L97+L101+L107+L110+L112+L118+L120+L116+L114</f>
        <v>2022320</v>
      </c>
      <c r="M96" s="290">
        <f t="shared" ref="M96" si="8">M97+M101+M107+M110+M112+M118+M120+M116+M114</f>
        <v>420346.43000000005</v>
      </c>
      <c r="N96" s="290">
        <f>N97+N101+N107+N114+N116+N118+N120+N110</f>
        <v>1185515</v>
      </c>
      <c r="O96" s="290">
        <f>O97+O101+O107+O118+O120+O116+O114</f>
        <v>2199874</v>
      </c>
    </row>
    <row r="97" spans="2:15">
      <c r="B97" s="266"/>
      <c r="C97" s="266"/>
      <c r="D97" s="266"/>
      <c r="E97" s="266"/>
      <c r="F97" s="266"/>
      <c r="G97" s="266"/>
      <c r="H97" s="267">
        <v>31</v>
      </c>
      <c r="I97" s="267" t="s">
        <v>10</v>
      </c>
      <c r="J97" s="267"/>
      <c r="K97" s="271">
        <f>K98+K99+K100</f>
        <v>1248447</v>
      </c>
      <c r="L97" s="271">
        <f>L98+L99+L100</f>
        <v>491500</v>
      </c>
      <c r="M97" s="271">
        <f t="shared" ref="M97:N97" si="9">M98+M99+M100</f>
        <v>83840.210000000006</v>
      </c>
      <c r="N97" s="271">
        <f t="shared" si="9"/>
        <v>431200</v>
      </c>
      <c r="O97" s="271">
        <f t="shared" ref="O97" si="10">O98+O99+O100</f>
        <v>491500</v>
      </c>
    </row>
    <row r="98" spans="2:15">
      <c r="B98" s="266"/>
      <c r="C98" s="266"/>
      <c r="D98" s="266"/>
      <c r="E98" s="266"/>
      <c r="F98" s="266"/>
      <c r="G98" s="266"/>
      <c r="H98" s="139">
        <v>311</v>
      </c>
      <c r="I98" s="268" t="s">
        <v>547</v>
      </c>
      <c r="J98" s="269"/>
      <c r="K98" s="273">
        <f>'[1]Posebni dio'!N104+'[1]Posebni dio'!N132+'[1]Posebni dio'!N325+'[1]Posebni dio'!N548</f>
        <v>1043513</v>
      </c>
      <c r="L98" s="294">
        <f>List2!O132+List2!O333+List2!O585</f>
        <v>410000</v>
      </c>
      <c r="M98" s="294">
        <f>List2!P132+List2!P333+List2!P585</f>
        <v>69905.040000000008</v>
      </c>
      <c r="N98" s="273">
        <f>List2!Q132+List2!Q333+List2!Q585</f>
        <v>364650</v>
      </c>
      <c r="O98" s="273">
        <f>List2!R132+List2!R333+List2!R585</f>
        <v>410000</v>
      </c>
    </row>
    <row r="99" spans="2:15">
      <c r="B99" s="266"/>
      <c r="C99" s="266"/>
      <c r="D99" s="266"/>
      <c r="E99" s="266"/>
      <c r="F99" s="266"/>
      <c r="G99" s="266"/>
      <c r="H99" s="139">
        <v>312</v>
      </c>
      <c r="I99" s="139" t="s">
        <v>137</v>
      </c>
      <c r="J99" s="139"/>
      <c r="K99" s="273">
        <f>'[1]Posebni dio'!N107+'[1]Posebni dio'!N136</f>
        <v>22569</v>
      </c>
      <c r="L99" s="294">
        <f>List2!O136</f>
        <v>3000</v>
      </c>
      <c r="M99" s="294">
        <f>List2!P136</f>
        <v>2402.2600000000002</v>
      </c>
      <c r="N99" s="273">
        <f>List2!Q136+List2!Q589</f>
        <v>12550</v>
      </c>
      <c r="O99" s="273">
        <f>List2!R136</f>
        <v>3000</v>
      </c>
    </row>
    <row r="100" spans="2:15">
      <c r="B100" s="266"/>
      <c r="C100" s="266"/>
      <c r="D100" s="266"/>
      <c r="E100" s="266"/>
      <c r="F100" s="266"/>
      <c r="G100" s="266"/>
      <c r="H100" s="139">
        <v>313</v>
      </c>
      <c r="I100" s="139" t="s">
        <v>138</v>
      </c>
      <c r="J100" s="139"/>
      <c r="K100" s="273">
        <f>'[1]Posebni dio'!N109+'[1]Posebni dio'!N143+'[1]Posebni dio'!N327+'[1]Posebni dio'!N550</f>
        <v>182365</v>
      </c>
      <c r="L100" s="294">
        <f>List2!O143+List2!O335+List2!O593</f>
        <v>78500</v>
      </c>
      <c r="M100" s="294">
        <f>List2!P143+List2!P335+List2!P593</f>
        <v>11532.91</v>
      </c>
      <c r="N100" s="273">
        <f>List2!Q143+List2!Q335+List2!Q593</f>
        <v>54000</v>
      </c>
      <c r="O100" s="273">
        <f>List2!R143+List2!R335+List2!R593</f>
        <v>78500</v>
      </c>
    </row>
    <row r="101" spans="2:15">
      <c r="B101" s="266"/>
      <c r="C101" s="266"/>
      <c r="D101" s="266"/>
      <c r="E101" s="266"/>
      <c r="F101" s="266"/>
      <c r="G101" s="266"/>
      <c r="H101" s="267">
        <v>32</v>
      </c>
      <c r="I101" s="267" t="s">
        <v>26</v>
      </c>
      <c r="J101" s="267"/>
      <c r="K101" s="271">
        <f>K102+K103+K104+K105+K106</f>
        <v>3083739</v>
      </c>
      <c r="L101" s="414">
        <f>L102+L103+L104+L105+L106</f>
        <v>1298642</v>
      </c>
      <c r="M101" s="414">
        <f t="shared" ref="M101:N101" si="11">M102+M103+M104+M105+M106</f>
        <v>285810.69000000006</v>
      </c>
      <c r="N101" s="271">
        <f t="shared" si="11"/>
        <v>576497</v>
      </c>
      <c r="O101" s="271">
        <f t="shared" ref="O101" si="12">O102+O103+O104+O105+O106</f>
        <v>1457196</v>
      </c>
    </row>
    <row r="102" spans="2:15">
      <c r="B102" s="266"/>
      <c r="C102" s="266"/>
      <c r="D102" s="266"/>
      <c r="E102" s="266"/>
      <c r="F102" s="266"/>
      <c r="G102" s="266"/>
      <c r="H102" s="139">
        <v>321</v>
      </c>
      <c r="I102" s="139" t="s">
        <v>141</v>
      </c>
      <c r="J102" s="139"/>
      <c r="K102" s="273">
        <f>'[1]Posebni dio'!N113+'[1]Posebni dio'!N148+'[1]Posebni dio'!N331+'[1]Posebni dio'!N554</f>
        <v>184542</v>
      </c>
      <c r="L102" s="294">
        <f>List2!O148+List2!O339+List2!O599</f>
        <v>28100</v>
      </c>
      <c r="M102" s="294">
        <f>List2!P148+List2!P339+List2!P599</f>
        <v>20633.330000000002</v>
      </c>
      <c r="N102" s="273">
        <f>List2!Q148+List2!Q339+List2!Q599</f>
        <v>47300</v>
      </c>
      <c r="O102" s="273">
        <f>List2!R148+List2!R339+List2!R599</f>
        <v>28100</v>
      </c>
    </row>
    <row r="103" spans="2:15">
      <c r="B103" s="266"/>
      <c r="C103" s="266"/>
      <c r="D103" s="266"/>
      <c r="E103" s="266"/>
      <c r="F103" s="266"/>
      <c r="G103" s="266"/>
      <c r="H103" s="139">
        <v>322</v>
      </c>
      <c r="I103" s="139" t="s">
        <v>548</v>
      </c>
      <c r="J103" s="139"/>
      <c r="K103" s="273">
        <f>'[1]Posebni dio'!N42+'[1]Posebni dio'!N63+'[1]Posebni dio'!N75+'[1]Posebni dio'!N87+'[1]Posebni dio'!N153+'[1]Posebni dio'!N334+'[1]Posebni dio'!N354+'[1]Posebni dio'!N470+'[1]Posebni dio'!N556+'[1]Posebni dio'!N309</f>
        <v>316088</v>
      </c>
      <c r="L103" s="294">
        <f>List2!O42+List2!O153+List2!O342+List2!O362</f>
        <v>66300</v>
      </c>
      <c r="M103" s="294">
        <f>List2!P42+List2!P153+List2!P342+List2!P362+List2!P607</f>
        <v>19631.419999999998</v>
      </c>
      <c r="N103" s="273">
        <f>List2!Q42+List2!Q153+List2!Q342+List2!Q362+List2!Q607</f>
        <v>60950</v>
      </c>
      <c r="O103" s="273">
        <f>List2!R42+List2!R153+List2!R342+List2!R362+List2!R607</f>
        <v>66300</v>
      </c>
    </row>
    <row r="104" spans="2:15">
      <c r="B104" s="266"/>
      <c r="C104" s="266"/>
      <c r="D104" s="266"/>
      <c r="E104" s="266"/>
      <c r="F104" s="266"/>
      <c r="G104" s="266"/>
      <c r="H104" s="139">
        <v>323</v>
      </c>
      <c r="I104" s="139" t="s">
        <v>67</v>
      </c>
      <c r="J104" s="139"/>
      <c r="K104" s="273">
        <f>'[1]Posebni dio'!N21+'[1]Posebni dio'!N44+'[1]Posebni dio'!N66+'[1]Posebni dio'!N77+'[1]Posebni dio'!N158+'[1]Posebni dio'!N214+'[1]Posebni dio'!N283+'[1]Posebni dio'!N300+'[1]Posebni dio'!N311+'[1]Posebni dio'!N340+'[1]Posebni dio'!N356+'[1]Posebni dio'!N364+'[1]Posebni dio'!N373+'[1]Posebni dio'!N397+'[1]Posebni dio'!N447+'[1]Posebni dio'!N472+'[1]Posebni dio'!N515+'[1]Posebni dio'!N560+'[1]Posebni dio'!N615</f>
        <v>2275245</v>
      </c>
      <c r="L104" s="294">
        <f>List2!O21+List2!O44+List2!O158+List2!O217+List2!O248+List2!O308+List2!O348+List2!O364+List2!O381+List2!O405+List2!O455+List2!O624+List2!O609</f>
        <v>1164165</v>
      </c>
      <c r="M104" s="294">
        <f>List2!P21+List2!P44+List2!P158+List2!P217+List2!P248+List2!P308+List2!P348+List2!P364+List2!P381+List2!P405+List2!P455+List2!P624+List2!P609</f>
        <v>229630.54</v>
      </c>
      <c r="N104" s="273">
        <f>List2!Q21+List2!Q44+List2!Q158+List2!Q217+List2!Q248+List2!Q308+List2!Q348+List2!Q364+List2!Q381+List2!Q405+List2!Q455+List2!Q624+List2!Q609</f>
        <v>430620</v>
      </c>
      <c r="O104" s="273">
        <f>List2!R21+List2!R44+List2!R158+List2!R217+List2!R248+List2!R308+List2!R348+List2!R364+List2!R381+List2!R405+List2!R455+List2!R624+List2!R609</f>
        <v>1327719</v>
      </c>
    </row>
    <row r="105" spans="2:15">
      <c r="B105" s="266"/>
      <c r="C105" s="266"/>
      <c r="D105" s="266"/>
      <c r="E105" s="266"/>
      <c r="F105" s="266"/>
      <c r="G105" s="266"/>
      <c r="H105" s="139">
        <v>324</v>
      </c>
      <c r="I105" s="139" t="s">
        <v>549</v>
      </c>
      <c r="J105" s="139"/>
      <c r="K105" s="273">
        <f>'[1]Posebni dio'!N180</f>
        <v>7238</v>
      </c>
      <c r="L105" s="294">
        <f>List2!O180</f>
        <v>100</v>
      </c>
      <c r="M105" s="294">
        <f>List2!P180</f>
        <v>0</v>
      </c>
      <c r="N105" s="273">
        <f>List2!Q180</f>
        <v>0</v>
      </c>
      <c r="O105" s="273">
        <f>List2!R180</f>
        <v>100</v>
      </c>
    </row>
    <row r="106" spans="2:15">
      <c r="B106" s="266"/>
      <c r="C106" s="266"/>
      <c r="D106" s="266"/>
      <c r="E106" s="266"/>
      <c r="F106" s="266"/>
      <c r="G106" s="266"/>
      <c r="H106" s="139">
        <v>329</v>
      </c>
      <c r="I106" s="139" t="s">
        <v>550</v>
      </c>
      <c r="J106" s="139"/>
      <c r="K106" s="273">
        <f>'[1]Posebni dio'!N23+'[1]Posebni dio'!N46+'[1]Posebni dio'!N68+'[1]Posebni dio'!N89+'[1]Posebni dio'!N115+'[1]Posebni dio'!N183</f>
        <v>300626</v>
      </c>
      <c r="L106" s="294">
        <f>List2!O23+List2!O46+List2!O183</f>
        <v>39977</v>
      </c>
      <c r="M106" s="294">
        <f>List2!P23+List2!P46+List2!P183</f>
        <v>15915.400000000001</v>
      </c>
      <c r="N106" s="294">
        <f>List2!Q23+List2!Q46+List2!Q183</f>
        <v>37627</v>
      </c>
      <c r="O106" s="273">
        <f>List2!R23+List2!R46+List2!R183</f>
        <v>34977</v>
      </c>
    </row>
    <row r="107" spans="2:15">
      <c r="B107" s="266"/>
      <c r="C107" s="266"/>
      <c r="D107" s="266"/>
      <c r="E107" s="266"/>
      <c r="F107" s="266"/>
      <c r="G107" s="266"/>
      <c r="H107" s="267">
        <v>34</v>
      </c>
      <c r="I107" s="267" t="s">
        <v>198</v>
      </c>
      <c r="J107" s="267"/>
      <c r="K107" s="271">
        <f>K108+K109</f>
        <v>11133</v>
      </c>
      <c r="L107" s="414">
        <f>L108+L109</f>
        <v>3600</v>
      </c>
      <c r="M107" s="414">
        <f t="shared" ref="M107:N107" si="13">M108+M109</f>
        <v>427.07</v>
      </c>
      <c r="N107" s="271">
        <f t="shared" si="13"/>
        <v>4000</v>
      </c>
      <c r="O107" s="271">
        <f t="shared" ref="O107" si="14">O108+O109</f>
        <v>3600</v>
      </c>
    </row>
    <row r="108" spans="2:15" hidden="1">
      <c r="B108" s="266"/>
      <c r="C108" s="266"/>
      <c r="D108" s="266"/>
      <c r="E108" s="266"/>
      <c r="F108" s="266"/>
      <c r="G108" s="266"/>
      <c r="H108" s="139">
        <v>342</v>
      </c>
      <c r="I108" s="139" t="s">
        <v>551</v>
      </c>
      <c r="J108" s="139"/>
      <c r="K108" s="271"/>
      <c r="L108" s="414"/>
      <c r="M108" s="414"/>
      <c r="N108" s="271"/>
      <c r="O108" s="271"/>
    </row>
    <row r="109" spans="2:15">
      <c r="B109" s="266"/>
      <c r="C109" s="266"/>
      <c r="D109" s="266"/>
      <c r="E109" s="266"/>
      <c r="F109" s="266"/>
      <c r="G109" s="266"/>
      <c r="H109" s="139">
        <v>343</v>
      </c>
      <c r="I109" s="139" t="s">
        <v>199</v>
      </c>
      <c r="J109" s="139"/>
      <c r="K109" s="273">
        <f>'[1]Posebni dio'!N191</f>
        <v>11133</v>
      </c>
      <c r="L109" s="294">
        <f>List2!O191</f>
        <v>3600</v>
      </c>
      <c r="M109" s="294">
        <f>List2!P191</f>
        <v>427.07</v>
      </c>
      <c r="N109" s="273">
        <f>List2!Q191</f>
        <v>4000</v>
      </c>
      <c r="O109" s="273">
        <f>List2!R191</f>
        <v>3600</v>
      </c>
    </row>
    <row r="110" spans="2:15">
      <c r="B110" s="266"/>
      <c r="C110" s="266"/>
      <c r="D110" s="266"/>
      <c r="E110" s="266"/>
      <c r="F110" s="266"/>
      <c r="G110" s="266"/>
      <c r="H110" s="267">
        <v>35</v>
      </c>
      <c r="I110" s="274" t="s">
        <v>552</v>
      </c>
      <c r="J110" s="275"/>
      <c r="K110" s="271">
        <f>K111</f>
        <v>0</v>
      </c>
      <c r="L110" s="414">
        <f>L111</f>
        <v>14000</v>
      </c>
      <c r="M110" s="414">
        <f t="shared" ref="M110:N110" si="15">M111</f>
        <v>549.41</v>
      </c>
      <c r="N110" s="271">
        <f t="shared" si="15"/>
        <v>12000</v>
      </c>
      <c r="O110" s="271" t="e">
        <f t="shared" ref="O110" si="16">O111</f>
        <v>#REF!</v>
      </c>
    </row>
    <row r="111" spans="2:15" ht="13.15" customHeight="1">
      <c r="B111" s="266"/>
      <c r="C111" s="266"/>
      <c r="D111" s="266"/>
      <c r="E111" s="266"/>
      <c r="F111" s="266"/>
      <c r="G111" s="266"/>
      <c r="H111" s="139">
        <v>352</v>
      </c>
      <c r="I111" s="733" t="s">
        <v>553</v>
      </c>
      <c r="J111" s="734"/>
      <c r="K111" s="271">
        <f>'[1]Posebni dio'!N244</f>
        <v>0</v>
      </c>
      <c r="L111" s="414">
        <f>List2!O254</f>
        <v>14000</v>
      </c>
      <c r="M111" s="414">
        <f>List2!P254</f>
        <v>549.41</v>
      </c>
      <c r="N111" s="414">
        <f>List2!Q254</f>
        <v>12000</v>
      </c>
      <c r="O111" s="271" t="e">
        <f>'[1]Posebni dio'!R244</f>
        <v>#REF!</v>
      </c>
    </row>
    <row r="112" spans="2:15" ht="13.15" customHeight="1">
      <c r="B112" s="266"/>
      <c r="C112" s="266"/>
      <c r="D112" s="266"/>
      <c r="E112" s="266"/>
      <c r="F112" s="266"/>
      <c r="G112" s="266"/>
      <c r="H112" s="267">
        <v>36</v>
      </c>
      <c r="I112" s="267" t="s">
        <v>554</v>
      </c>
      <c r="J112" s="267"/>
      <c r="K112" s="271">
        <f>K113</f>
        <v>0</v>
      </c>
      <c r="L112" s="414">
        <f>L113</f>
        <v>0</v>
      </c>
      <c r="M112" s="414">
        <f t="shared" ref="M112:N112" si="17">M113</f>
        <v>0</v>
      </c>
      <c r="N112" s="271">
        <f t="shared" si="17"/>
        <v>0</v>
      </c>
      <c r="O112" s="271">
        <f t="shared" ref="O112" si="18">O113</f>
        <v>0</v>
      </c>
    </row>
    <row r="113" spans="1:15">
      <c r="B113" s="266"/>
      <c r="C113" s="266"/>
      <c r="D113" s="266"/>
      <c r="E113" s="266"/>
      <c r="F113" s="266"/>
      <c r="G113" s="266"/>
      <c r="H113" s="139">
        <v>363</v>
      </c>
      <c r="I113" s="139" t="s">
        <v>555</v>
      </c>
      <c r="J113" s="139"/>
      <c r="K113" s="271"/>
      <c r="L113" s="414"/>
      <c r="M113" s="414"/>
      <c r="N113" s="271"/>
      <c r="O113" s="271"/>
    </row>
    <row r="114" spans="1:15">
      <c r="B114" s="266"/>
      <c r="C114" s="266"/>
      <c r="D114" s="266"/>
      <c r="E114" s="266"/>
      <c r="F114" s="266"/>
      <c r="G114" s="266"/>
      <c r="H114" s="139">
        <v>35</v>
      </c>
      <c r="I114" s="139"/>
      <c r="J114" s="139"/>
      <c r="K114" s="271"/>
      <c r="L114" s="414">
        <f>L115</f>
        <v>0</v>
      </c>
      <c r="M114" s="414">
        <f t="shared" ref="M114:N114" si="19">M115</f>
        <v>549.41</v>
      </c>
      <c r="N114" s="271">
        <f t="shared" si="19"/>
        <v>0</v>
      </c>
      <c r="O114" s="271">
        <f t="shared" ref="O114" si="20">O115</f>
        <v>14000</v>
      </c>
    </row>
    <row r="115" spans="1:15">
      <c r="B115" s="266"/>
      <c r="C115" s="266"/>
      <c r="D115" s="266"/>
      <c r="E115" s="266"/>
      <c r="F115" s="266"/>
      <c r="G115" s="266"/>
      <c r="H115" s="139">
        <v>352</v>
      </c>
      <c r="I115" s="139"/>
      <c r="J115" s="139"/>
      <c r="K115" s="271"/>
      <c r="L115" s="294">
        <v>0</v>
      </c>
      <c r="M115" s="294">
        <f>List2!P256</f>
        <v>549.41</v>
      </c>
      <c r="N115" s="273">
        <v>0</v>
      </c>
      <c r="O115" s="273">
        <f>List2!R256</f>
        <v>14000</v>
      </c>
    </row>
    <row r="116" spans="1:15">
      <c r="B116" s="266"/>
      <c r="C116" s="266"/>
      <c r="D116" s="266"/>
      <c r="E116" s="266"/>
      <c r="F116" s="266"/>
      <c r="G116" s="266"/>
      <c r="H116" s="267">
        <v>36</v>
      </c>
      <c r="I116" s="139"/>
      <c r="J116" s="139"/>
      <c r="K116" s="271"/>
      <c r="L116" s="414">
        <f>L117</f>
        <v>1500</v>
      </c>
      <c r="M116" s="414">
        <f t="shared" ref="M116:N116" si="21">M117</f>
        <v>0</v>
      </c>
      <c r="N116" s="271">
        <f t="shared" si="21"/>
        <v>2200</v>
      </c>
      <c r="O116" s="271">
        <f t="shared" ref="O116" si="22">O117</f>
        <v>1500</v>
      </c>
    </row>
    <row r="117" spans="1:15">
      <c r="B117" s="266"/>
      <c r="C117" s="266"/>
      <c r="D117" s="266"/>
      <c r="E117" s="266"/>
      <c r="F117" s="266"/>
      <c r="G117" s="266"/>
      <c r="H117" s="139">
        <v>363</v>
      </c>
      <c r="I117" s="139"/>
      <c r="J117" s="139"/>
      <c r="K117" s="271"/>
      <c r="L117" s="294">
        <f>List2!O197</f>
        <v>1500</v>
      </c>
      <c r="M117" s="294">
        <f>List2!P197</f>
        <v>0</v>
      </c>
      <c r="N117" s="273">
        <f>List2!Q197</f>
        <v>2200</v>
      </c>
      <c r="O117" s="273">
        <f>List2!R197</f>
        <v>1500</v>
      </c>
    </row>
    <row r="118" spans="1:15">
      <c r="B118" s="266"/>
      <c r="C118" s="266"/>
      <c r="D118" s="266"/>
      <c r="E118" s="266"/>
      <c r="F118" s="266"/>
      <c r="G118" s="266"/>
      <c r="H118" s="267">
        <v>37</v>
      </c>
      <c r="I118" s="267" t="s">
        <v>556</v>
      </c>
      <c r="J118" s="267"/>
      <c r="K118" s="271">
        <f>K119</f>
        <v>146950</v>
      </c>
      <c r="L118" s="414">
        <f>L119</f>
        <v>104428</v>
      </c>
      <c r="M118" s="414">
        <f t="shared" ref="M118:N118" si="23">M119</f>
        <v>15308.43</v>
      </c>
      <c r="N118" s="271">
        <f t="shared" si="23"/>
        <v>41950</v>
      </c>
      <c r="O118" s="271">
        <f t="shared" ref="O118" si="24">O119</f>
        <v>104428</v>
      </c>
    </row>
    <row r="119" spans="1:15">
      <c r="B119" s="266"/>
      <c r="C119" s="266"/>
      <c r="D119" s="266"/>
      <c r="E119" s="266"/>
      <c r="F119" s="266"/>
      <c r="G119" s="266"/>
      <c r="H119" s="139">
        <v>372</v>
      </c>
      <c r="I119" s="139" t="s">
        <v>557</v>
      </c>
      <c r="J119" s="139"/>
      <c r="K119" s="273">
        <f>'[1]Posebni dio'!N247+'[1]Posebni dio'!N484+'[1]Posebni dio'!N495+'[1]Posebni dio'!N534+'[1]Posebni dio'!N542</f>
        <v>146950</v>
      </c>
      <c r="L119" s="294">
        <f>List2!O481+List2!O492+List2!O503+List2!O542+List2!O550</f>
        <v>104428</v>
      </c>
      <c r="M119" s="294">
        <f>List2!P480+List2!P492+List2!P503+List2!P542+List2!P550</f>
        <v>15308.43</v>
      </c>
      <c r="N119" s="273">
        <f>List2!Q480+List2!Q492+List2!Q503+List2!Q542+List2!Q550</f>
        <v>41950</v>
      </c>
      <c r="O119" s="273">
        <f>List2!R480+List2!R492+List2!R503+List2!R542+List2!R550</f>
        <v>104428</v>
      </c>
    </row>
    <row r="120" spans="1:15">
      <c r="B120" s="266"/>
      <c r="C120" s="266"/>
      <c r="D120" s="266"/>
      <c r="E120" s="266"/>
      <c r="F120" s="266"/>
      <c r="G120" s="266"/>
      <c r="H120" s="267">
        <v>38</v>
      </c>
      <c r="I120" s="267" t="s">
        <v>95</v>
      </c>
      <c r="J120" s="267"/>
      <c r="K120" s="271">
        <f>K121+K122+K123+K124+K125</f>
        <v>349900</v>
      </c>
      <c r="L120" s="414">
        <f>L121+L122+L123+L124+L125</f>
        <v>108650</v>
      </c>
      <c r="M120" s="414">
        <f t="shared" ref="M120:N120" si="25">M121+M122+M123+M124+M125</f>
        <v>33861.21</v>
      </c>
      <c r="N120" s="271">
        <f t="shared" si="25"/>
        <v>117668</v>
      </c>
      <c r="O120" s="271">
        <f t="shared" ref="O120" si="26">O121+O122+O123+O124+O125</f>
        <v>127650</v>
      </c>
    </row>
    <row r="121" spans="1:15">
      <c r="B121" s="266"/>
      <c r="C121" s="266"/>
      <c r="D121" s="266"/>
      <c r="E121" s="266"/>
      <c r="F121" s="266"/>
      <c r="G121" s="266"/>
      <c r="H121" s="139">
        <v>381</v>
      </c>
      <c r="I121" s="139" t="s">
        <v>96</v>
      </c>
      <c r="J121" s="139"/>
      <c r="K121" s="273">
        <f>'[1]Posebni dio'!N34+'[1]Posebni dio'!N53+'[1]Posebni dio'!N92+'[1]Posebni dio'!N119+'[1]Posebni dio'!N196+'[1]Posebni dio'!N250+'[1]Posebni dio'!N276+'[1]Posebni dio'!N287+'[1]Posebni dio'!N475+'[1]Posebni dio'!N503+'[1]Posebni dio'!N518+'[1]Posebni dio'!N526+'[1]Posebni dio'!N564</f>
        <v>349900</v>
      </c>
      <c r="L121" s="294">
        <f>List2!O34+List2!O53+List2!O92+List2!O199+List2!O280+List2!O295+List2!O511+List2!O526+List2!O534</f>
        <v>108050</v>
      </c>
      <c r="M121" s="294">
        <f>List2!P53+List2!P92+List2!P199+List2!P280+List2!P295+List2!P511+List2!P526+List2!P534</f>
        <v>33861.21</v>
      </c>
      <c r="N121" s="273">
        <f>List2!Q34+List2!Q53+List2!Q92+List2!Q199+List2!Q280+List2!Q295+List2!Q511+List2!Q526+List2!Q534</f>
        <v>117668</v>
      </c>
      <c r="O121" s="273">
        <f>List2!R34+List2!R53+List2!R92+List2!R199+List2!R280+List2!R295+List2!R511+List2!R526+List2!R534</f>
        <v>127050</v>
      </c>
    </row>
    <row r="122" spans="1:15" ht="12" hidden="1" customHeight="1">
      <c r="B122" s="266"/>
      <c r="C122" s="266"/>
      <c r="D122" s="266"/>
      <c r="E122" s="266"/>
      <c r="F122" s="266"/>
      <c r="G122" s="266"/>
      <c r="H122" s="139">
        <v>382</v>
      </c>
      <c r="I122" s="139" t="s">
        <v>558</v>
      </c>
      <c r="J122" s="139"/>
      <c r="K122" s="271"/>
      <c r="L122" s="414"/>
      <c r="M122" s="414"/>
      <c r="N122" s="271"/>
      <c r="O122" s="271"/>
    </row>
    <row r="123" spans="1:15">
      <c r="B123" s="266"/>
      <c r="C123" s="266"/>
      <c r="D123" s="266"/>
      <c r="E123" s="266"/>
      <c r="F123" s="266"/>
      <c r="G123" s="266"/>
      <c r="H123" s="139">
        <v>383</v>
      </c>
      <c r="I123" s="139" t="s">
        <v>559</v>
      </c>
      <c r="J123" s="139"/>
      <c r="K123" s="273">
        <f>'[1]Posebni dio'!N221</f>
        <v>0</v>
      </c>
      <c r="L123" s="294">
        <f>List2!O224</f>
        <v>600</v>
      </c>
      <c r="M123" s="294">
        <f>List2!P224</f>
        <v>0</v>
      </c>
      <c r="N123" s="273">
        <f>List2!Q224</f>
        <v>0</v>
      </c>
      <c r="O123" s="273">
        <f>List2!R224</f>
        <v>600</v>
      </c>
    </row>
    <row r="124" spans="1:15" hidden="1">
      <c r="B124" s="266"/>
      <c r="C124" s="266"/>
      <c r="D124" s="266"/>
      <c r="E124" s="266"/>
      <c r="F124" s="266"/>
      <c r="G124" s="266"/>
      <c r="H124" s="139">
        <v>385</v>
      </c>
      <c r="I124" s="139" t="s">
        <v>560</v>
      </c>
      <c r="J124" s="139"/>
      <c r="K124" s="273"/>
      <c r="L124" s="414"/>
      <c r="M124" s="414"/>
      <c r="N124" s="273"/>
      <c r="O124" s="273"/>
    </row>
    <row r="125" spans="1:15" hidden="1">
      <c r="B125" s="266"/>
      <c r="C125" s="266"/>
      <c r="D125" s="266"/>
      <c r="E125" s="266"/>
      <c r="F125" s="266"/>
      <c r="G125" s="266"/>
      <c r="H125" s="139">
        <v>386</v>
      </c>
      <c r="I125" s="139" t="s">
        <v>483</v>
      </c>
      <c r="J125" s="139"/>
      <c r="K125" s="273"/>
      <c r="L125" s="414"/>
      <c r="M125" s="414"/>
      <c r="N125" s="273"/>
      <c r="O125" s="273"/>
    </row>
    <row r="126" spans="1:15">
      <c r="A126" s="287"/>
      <c r="B126" s="288"/>
      <c r="C126" s="288"/>
      <c r="D126" s="288"/>
      <c r="E126" s="288"/>
      <c r="F126" s="288"/>
      <c r="G126" s="288"/>
      <c r="H126" s="289">
        <v>4</v>
      </c>
      <c r="I126" s="289" t="s">
        <v>561</v>
      </c>
      <c r="J126" s="289"/>
      <c r="K126" s="290">
        <f>K127+K129+K135</f>
        <v>214600</v>
      </c>
      <c r="L126" s="293">
        <f>L127+L129+L135</f>
        <v>240000</v>
      </c>
      <c r="M126" s="293">
        <f>M127+M129+M135</f>
        <v>60413.61</v>
      </c>
      <c r="N126" s="290">
        <f t="shared" ref="N126:O126" si="27">N127+N129+N135</f>
        <v>37000</v>
      </c>
      <c r="O126" s="290">
        <f t="shared" si="27"/>
        <v>10000</v>
      </c>
    </row>
    <row r="127" spans="1:15" hidden="1">
      <c r="B127" s="266"/>
      <c r="C127" s="266"/>
      <c r="D127" s="266"/>
      <c r="E127" s="266"/>
      <c r="F127" s="266"/>
      <c r="G127" s="266"/>
      <c r="H127" s="267">
        <v>41</v>
      </c>
      <c r="I127" s="267" t="s">
        <v>562</v>
      </c>
      <c r="J127" s="267"/>
      <c r="K127" s="271">
        <f>K128</f>
        <v>0</v>
      </c>
      <c r="L127" s="414">
        <f>L128</f>
        <v>0</v>
      </c>
      <c r="M127" s="414">
        <f>M128</f>
        <v>0</v>
      </c>
      <c r="N127" s="273">
        <f>N128</f>
        <v>0</v>
      </c>
      <c r="O127" s="273">
        <f>O128</f>
        <v>0</v>
      </c>
    </row>
    <row r="128" spans="1:15" hidden="1">
      <c r="B128" s="266"/>
      <c r="C128" s="266"/>
      <c r="D128" s="266"/>
      <c r="E128" s="266"/>
      <c r="F128" s="266"/>
      <c r="G128" s="266"/>
      <c r="H128" s="139">
        <v>412</v>
      </c>
      <c r="I128" s="139" t="s">
        <v>563</v>
      </c>
      <c r="J128" s="139"/>
      <c r="K128" s="273"/>
      <c r="L128" s="414"/>
      <c r="M128" s="414"/>
      <c r="N128" s="273"/>
      <c r="O128" s="273"/>
    </row>
    <row r="129" spans="1:15">
      <c r="B129" s="266"/>
      <c r="C129" s="266"/>
      <c r="D129" s="266"/>
      <c r="E129" s="266"/>
      <c r="F129" s="266"/>
      <c r="G129" s="266"/>
      <c r="H129" s="267">
        <v>42</v>
      </c>
      <c r="I129" s="267" t="s">
        <v>564</v>
      </c>
      <c r="J129" s="267"/>
      <c r="K129" s="271">
        <f>K130+K131+K132+K133+K134</f>
        <v>214600</v>
      </c>
      <c r="L129" s="414">
        <f>L130+L131+L132+L133+L134</f>
        <v>240000</v>
      </c>
      <c r="M129" s="414">
        <f t="shared" ref="M129:N129" si="28">M130+M131+M132+M133+M134</f>
        <v>60413.61</v>
      </c>
      <c r="N129" s="271">
        <f t="shared" si="28"/>
        <v>37000</v>
      </c>
      <c r="O129" s="271">
        <f t="shared" ref="O129" si="29">O130+O131+O132+O133+O134</f>
        <v>10000</v>
      </c>
    </row>
    <row r="130" spans="1:15">
      <c r="B130" s="266"/>
      <c r="C130" s="266"/>
      <c r="D130" s="266"/>
      <c r="E130" s="266"/>
      <c r="F130" s="266"/>
      <c r="G130" s="266"/>
      <c r="H130" s="139">
        <v>421</v>
      </c>
      <c r="I130" s="139" t="s">
        <v>234</v>
      </c>
      <c r="J130" s="139"/>
      <c r="K130" s="273">
        <f>'[1]Posebni dio'!N229+'[1]Posebni dio'!N259+'[1]Posebni dio'!N317+'[1]Posebni dio'!N404+'[1]Posebni dio'!N414+'[1]Posebni dio'!N439</f>
        <v>0</v>
      </c>
      <c r="L130" s="294">
        <f>List2!O422</f>
        <v>225000</v>
      </c>
      <c r="M130" s="294">
        <f>List2!P422</f>
        <v>58980.53</v>
      </c>
      <c r="N130" s="273">
        <f>List2!Q422</f>
        <v>37000</v>
      </c>
      <c r="O130" s="273">
        <f>List2!R422</f>
        <v>0</v>
      </c>
    </row>
    <row r="131" spans="1:15">
      <c r="B131" s="266"/>
      <c r="C131" s="266"/>
      <c r="D131" s="266"/>
      <c r="E131" s="266"/>
      <c r="F131" s="266"/>
      <c r="G131" s="266"/>
      <c r="H131" s="139">
        <v>422</v>
      </c>
      <c r="I131" s="139" t="s">
        <v>278</v>
      </c>
      <c r="J131" s="139"/>
      <c r="K131" s="273">
        <f>'[1]Posebni dio'!N231+'[1]Posebni dio'!N291+'[1]Posebni dio'!N346+'[1]Posebni dio'!N381</f>
        <v>214600</v>
      </c>
      <c r="L131" s="294">
        <f>List2!O234+List2!O299+List2!O389</f>
        <v>8500</v>
      </c>
      <c r="M131" s="294">
        <f>List2!P234+List2!P299+List2!P389</f>
        <v>1433.08</v>
      </c>
      <c r="N131" s="273">
        <f>List2!Q234+List2!Q299+List2!Q389</f>
        <v>0</v>
      </c>
      <c r="O131" s="273">
        <f>List2!R234+List2!R299+List2!R389</f>
        <v>8500</v>
      </c>
    </row>
    <row r="132" spans="1:15">
      <c r="B132" s="266"/>
      <c r="C132" s="266"/>
      <c r="D132" s="266"/>
      <c r="E132" s="266"/>
      <c r="F132" s="266"/>
      <c r="G132" s="266"/>
      <c r="H132" s="139">
        <v>423</v>
      </c>
      <c r="I132" s="139" t="s">
        <v>338</v>
      </c>
      <c r="J132" s="139"/>
      <c r="K132" s="273">
        <f>'[1]Posebni dio'!N569+'[1]Posebni dio'!N387</f>
        <v>0</v>
      </c>
      <c r="L132" s="294">
        <f>List2!O284</f>
        <v>0</v>
      </c>
      <c r="M132" s="294">
        <f>List2!P284</f>
        <v>0</v>
      </c>
      <c r="N132" s="273">
        <f>List2!Q284</f>
        <v>0</v>
      </c>
      <c r="O132" s="273">
        <f>List2!R284</f>
        <v>0</v>
      </c>
    </row>
    <row r="133" spans="1:15" hidden="1">
      <c r="B133" s="266"/>
      <c r="C133" s="266"/>
      <c r="D133" s="266"/>
      <c r="E133" s="266"/>
      <c r="F133" s="266"/>
      <c r="G133" s="266"/>
      <c r="H133" s="139">
        <v>424</v>
      </c>
      <c r="I133" s="139" t="s">
        <v>565</v>
      </c>
      <c r="J133" s="139"/>
      <c r="K133" s="271"/>
      <c r="L133" s="414"/>
      <c r="M133" s="414"/>
      <c r="N133" s="271"/>
      <c r="O133" s="271"/>
    </row>
    <row r="134" spans="1:15">
      <c r="B134" s="266"/>
      <c r="C134" s="266"/>
      <c r="D134" s="266"/>
      <c r="E134" s="266"/>
      <c r="F134" s="266"/>
      <c r="G134" s="266"/>
      <c r="H134" s="139">
        <v>426</v>
      </c>
      <c r="I134" s="139" t="s">
        <v>563</v>
      </c>
      <c r="J134" s="139"/>
      <c r="K134" s="273">
        <f>'[1]Posebni dio'!N235+'[1]Posebni dio'!N267+'[1]Posebni dio'!N406+'[1]Posebni dio'!N454</f>
        <v>0</v>
      </c>
      <c r="L134" s="294">
        <f>List2!O239+List2!O271</f>
        <v>6500</v>
      </c>
      <c r="M134" s="294">
        <f>List2!P239+List2!P271</f>
        <v>0</v>
      </c>
      <c r="N134" s="273">
        <f>List2!Q239+List2!Q271</f>
        <v>0</v>
      </c>
      <c r="O134" s="273">
        <f>List2!R239+List2!R271</f>
        <v>1500</v>
      </c>
    </row>
    <row r="135" spans="1:15">
      <c r="B135" s="266"/>
      <c r="C135" s="266"/>
      <c r="D135" s="266"/>
      <c r="E135" s="266"/>
      <c r="F135" s="266"/>
      <c r="G135" s="266"/>
      <c r="H135" s="267">
        <v>45</v>
      </c>
      <c r="I135" s="267" t="s">
        <v>566</v>
      </c>
      <c r="J135" s="267"/>
      <c r="K135" s="271">
        <f>K136</f>
        <v>0</v>
      </c>
      <c r="L135" s="414">
        <f>L136</f>
        <v>0</v>
      </c>
      <c r="M135" s="414">
        <f t="shared" ref="M135:N135" si="30">M136</f>
        <v>0</v>
      </c>
      <c r="N135" s="271">
        <f t="shared" si="30"/>
        <v>0</v>
      </c>
      <c r="O135" s="271">
        <f t="shared" ref="O135" si="31">O136</f>
        <v>0</v>
      </c>
    </row>
    <row r="136" spans="1:15">
      <c r="B136" s="266"/>
      <c r="C136" s="266"/>
      <c r="D136" s="266"/>
      <c r="E136" s="266"/>
      <c r="F136" s="266"/>
      <c r="G136" s="266"/>
      <c r="H136" s="139">
        <v>451</v>
      </c>
      <c r="I136" s="139" t="s">
        <v>340</v>
      </c>
      <c r="J136" s="139"/>
      <c r="K136" s="273">
        <f>'[1]Posebni dio'!N390</f>
        <v>0</v>
      </c>
      <c r="L136" s="294">
        <f>'[1]Posebni dio'!O390</f>
        <v>0</v>
      </c>
      <c r="M136" s="294">
        <f>'[1]Posebni dio'!P390</f>
        <v>0</v>
      </c>
      <c r="N136" s="273">
        <f>'[1]Posebni dio'!Q390</f>
        <v>0</v>
      </c>
      <c r="O136" s="273">
        <f>'[1]Posebni dio'!R390</f>
        <v>0</v>
      </c>
    </row>
    <row r="137" spans="1:15">
      <c r="A137" s="286"/>
      <c r="B137" s="262"/>
      <c r="C137" s="262"/>
      <c r="D137" s="262"/>
      <c r="E137" s="262"/>
      <c r="F137" s="262"/>
      <c r="G137" s="262"/>
      <c r="H137" s="262" t="s">
        <v>495</v>
      </c>
      <c r="I137" s="262"/>
      <c r="J137" s="262"/>
      <c r="K137" s="285"/>
      <c r="L137" s="419"/>
      <c r="M137" s="419"/>
      <c r="N137" s="285"/>
      <c r="O137" s="285"/>
    </row>
    <row r="138" spans="1:15">
      <c r="A138" s="287"/>
      <c r="B138" s="288"/>
      <c r="C138" s="288"/>
      <c r="D138" s="288"/>
      <c r="E138" s="288"/>
      <c r="F138" s="288"/>
      <c r="G138" s="288"/>
      <c r="H138" s="291">
        <v>8</v>
      </c>
      <c r="I138" s="291" t="s">
        <v>21</v>
      </c>
      <c r="J138" s="291"/>
      <c r="K138" s="292">
        <f t="shared" ref="K138:O139" si="32">K139</f>
        <v>0</v>
      </c>
      <c r="L138" s="293">
        <f t="shared" si="32"/>
        <v>1000</v>
      </c>
      <c r="M138" s="293">
        <f t="shared" si="32"/>
        <v>2682.873</v>
      </c>
      <c r="N138" s="292">
        <f t="shared" si="32"/>
        <v>1000</v>
      </c>
      <c r="O138" s="292">
        <f t="shared" si="32"/>
        <v>1000</v>
      </c>
    </row>
    <row r="139" spans="1:15">
      <c r="B139" s="266"/>
      <c r="C139" s="266"/>
      <c r="D139" s="266"/>
      <c r="E139" s="266"/>
      <c r="F139" s="266"/>
      <c r="G139" s="266"/>
      <c r="H139" s="267">
        <v>84</v>
      </c>
      <c r="I139" s="267" t="s">
        <v>27</v>
      </c>
      <c r="J139" s="267"/>
      <c r="K139" s="271">
        <f t="shared" si="32"/>
        <v>0</v>
      </c>
      <c r="L139" s="414">
        <f>L140+L141</f>
        <v>1000</v>
      </c>
      <c r="M139" s="414">
        <f t="shared" si="32"/>
        <v>2682.873</v>
      </c>
      <c r="N139" s="273">
        <f t="shared" si="32"/>
        <v>1000</v>
      </c>
      <c r="O139" s="273">
        <f t="shared" si="32"/>
        <v>1000</v>
      </c>
    </row>
    <row r="140" spans="1:15">
      <c r="B140" s="266"/>
      <c r="C140" s="266"/>
      <c r="D140" s="266"/>
      <c r="E140" s="266"/>
      <c r="F140" s="266"/>
      <c r="G140" s="266"/>
      <c r="H140" s="139">
        <v>843</v>
      </c>
      <c r="I140" s="139" t="s">
        <v>567</v>
      </c>
      <c r="J140" s="139"/>
      <c r="K140" s="273"/>
      <c r="L140" s="414">
        <v>1000</v>
      </c>
      <c r="M140" s="414">
        <v>2682.873</v>
      </c>
      <c r="N140" s="273">
        <v>1000</v>
      </c>
      <c r="O140" s="273">
        <v>1000</v>
      </c>
    </row>
    <row r="141" spans="1:15">
      <c r="B141" s="266"/>
      <c r="C141" s="266"/>
      <c r="D141" s="266"/>
      <c r="E141" s="266"/>
      <c r="F141" s="266"/>
      <c r="G141" s="266"/>
      <c r="H141" s="139">
        <v>844</v>
      </c>
      <c r="I141" s="139" t="s">
        <v>786</v>
      </c>
      <c r="J141" s="139"/>
      <c r="K141" s="273"/>
      <c r="L141" s="414">
        <v>0</v>
      </c>
      <c r="M141" s="414"/>
      <c r="N141" s="273"/>
      <c r="O141" s="273"/>
    </row>
    <row r="142" spans="1:15">
      <c r="A142" s="287"/>
      <c r="B142" s="288"/>
      <c r="C142" s="288"/>
      <c r="D142" s="288"/>
      <c r="E142" s="288"/>
      <c r="F142" s="288"/>
      <c r="G142" s="288"/>
      <c r="H142" s="289">
        <v>5</v>
      </c>
      <c r="I142" s="289" t="s">
        <v>22</v>
      </c>
      <c r="J142" s="289"/>
      <c r="K142" s="289">
        <f t="shared" ref="K142:O143" si="33">K143</f>
        <v>0</v>
      </c>
      <c r="L142" s="293">
        <f t="shared" si="33"/>
        <v>1000</v>
      </c>
      <c r="M142" s="293">
        <f t="shared" si="33"/>
        <v>2012.16</v>
      </c>
      <c r="N142" s="290">
        <f t="shared" si="33"/>
        <v>0</v>
      </c>
      <c r="O142" s="290">
        <f t="shared" si="33"/>
        <v>1000</v>
      </c>
    </row>
    <row r="143" spans="1:15">
      <c r="B143" s="266"/>
      <c r="C143" s="266"/>
      <c r="D143" s="266"/>
      <c r="E143" s="266"/>
      <c r="F143" s="266"/>
      <c r="G143" s="266"/>
      <c r="H143" s="267">
        <v>54</v>
      </c>
      <c r="I143" s="267" t="s">
        <v>568</v>
      </c>
      <c r="J143" s="267"/>
      <c r="K143" s="267"/>
      <c r="L143" s="294">
        <f t="shared" si="33"/>
        <v>1000</v>
      </c>
      <c r="M143" s="294">
        <f t="shared" si="33"/>
        <v>2012.16</v>
      </c>
      <c r="N143" s="273">
        <f t="shared" si="33"/>
        <v>0</v>
      </c>
      <c r="O143" s="273">
        <f t="shared" si="33"/>
        <v>1000</v>
      </c>
    </row>
    <row r="144" spans="1:15">
      <c r="B144" s="266"/>
      <c r="C144" s="266"/>
      <c r="D144" s="266"/>
      <c r="E144" s="266"/>
      <c r="F144" s="266"/>
      <c r="G144" s="266"/>
      <c r="H144" s="139">
        <v>544</v>
      </c>
      <c r="I144" s="139" t="s">
        <v>787</v>
      </c>
      <c r="J144" s="139"/>
      <c r="K144" s="139"/>
      <c r="L144" s="294">
        <v>1000</v>
      </c>
      <c r="M144" s="294">
        <f>List2!P210</f>
        <v>2012.16</v>
      </c>
      <c r="N144" s="273">
        <f>List2!Q210</f>
        <v>0</v>
      </c>
      <c r="O144" s="273">
        <f>List2!R210</f>
        <v>1000</v>
      </c>
    </row>
    <row r="145" spans="1:15">
      <c r="A145" s="286"/>
      <c r="B145" s="262"/>
      <c r="C145" s="262"/>
      <c r="D145" s="262"/>
      <c r="E145" s="262"/>
      <c r="F145" s="262"/>
      <c r="G145" s="262"/>
      <c r="H145" s="263" t="s">
        <v>569</v>
      </c>
      <c r="I145" s="263"/>
      <c r="J145" s="263"/>
      <c r="K145" s="263"/>
      <c r="L145" s="416"/>
      <c r="M145" s="416"/>
      <c r="N145" s="265"/>
      <c r="O145" s="265"/>
    </row>
    <row r="146" spans="1:15">
      <c r="A146" s="287"/>
      <c r="B146" s="288"/>
      <c r="C146" s="288"/>
      <c r="D146" s="288"/>
      <c r="E146" s="288"/>
      <c r="F146" s="288"/>
      <c r="G146" s="288"/>
      <c r="H146" s="291">
        <v>9</v>
      </c>
      <c r="I146" s="295" t="s">
        <v>499</v>
      </c>
      <c r="J146" s="296"/>
      <c r="K146" s="296">
        <f t="shared" ref="K146:O147" si="34">K147</f>
        <v>0</v>
      </c>
      <c r="L146" s="293">
        <f t="shared" si="34"/>
        <v>0</v>
      </c>
      <c r="M146" s="293">
        <f t="shared" si="34"/>
        <v>0</v>
      </c>
      <c r="N146" s="292">
        <f t="shared" si="34"/>
        <v>11556510.779999999</v>
      </c>
      <c r="O146" s="292">
        <f t="shared" si="34"/>
        <v>0</v>
      </c>
    </row>
    <row r="147" spans="1:15">
      <c r="B147" s="266"/>
      <c r="C147" s="266"/>
      <c r="D147" s="266"/>
      <c r="E147" s="266"/>
      <c r="F147" s="266"/>
      <c r="G147" s="266"/>
      <c r="H147" s="267">
        <v>92</v>
      </c>
      <c r="I147" s="267" t="s">
        <v>570</v>
      </c>
      <c r="J147" s="267"/>
      <c r="K147" s="267">
        <f t="shared" si="34"/>
        <v>0</v>
      </c>
      <c r="L147" s="414">
        <f t="shared" si="34"/>
        <v>0</v>
      </c>
      <c r="M147" s="414">
        <f t="shared" si="34"/>
        <v>0</v>
      </c>
      <c r="N147" s="273">
        <f t="shared" si="34"/>
        <v>11556510.779999999</v>
      </c>
      <c r="O147" s="273">
        <f t="shared" si="34"/>
        <v>0</v>
      </c>
    </row>
    <row r="148" spans="1:15">
      <c r="B148" s="266"/>
      <c r="C148" s="266"/>
      <c r="D148" s="266"/>
      <c r="E148" s="266"/>
      <c r="F148" s="266"/>
      <c r="G148" s="266"/>
      <c r="H148" s="139">
        <v>922</v>
      </c>
      <c r="I148" s="139" t="s">
        <v>571</v>
      </c>
      <c r="J148" s="139"/>
      <c r="K148" s="139"/>
      <c r="L148" s="414"/>
      <c r="M148" s="414"/>
      <c r="N148" s="294">
        <v>11556510.779999999</v>
      </c>
      <c r="O148" s="273"/>
    </row>
    <row r="149" spans="1:15" hidden="1">
      <c r="B149" s="266"/>
      <c r="C149" s="266"/>
      <c r="D149" s="266"/>
      <c r="E149" s="266"/>
      <c r="F149" s="266"/>
      <c r="G149" s="266"/>
      <c r="H149" s="266"/>
      <c r="I149" s="266"/>
      <c r="J149" s="266"/>
      <c r="K149" s="266"/>
      <c r="L149" s="266"/>
      <c r="N149" s="277"/>
      <c r="O149" s="277"/>
    </row>
    <row r="150" spans="1:15" hidden="1">
      <c r="B150" s="266"/>
      <c r="C150" s="266"/>
      <c r="D150" s="266"/>
      <c r="E150" s="266"/>
      <c r="F150" s="266"/>
      <c r="G150" s="266"/>
      <c r="H150" s="266"/>
      <c r="I150" s="266"/>
      <c r="J150" s="266"/>
      <c r="K150" s="266"/>
      <c r="L150" s="266"/>
      <c r="N150" s="277"/>
      <c r="O150" s="277"/>
    </row>
    <row r="151" spans="1:15">
      <c r="B151" s="266"/>
      <c r="C151" s="266"/>
      <c r="D151" s="266"/>
      <c r="E151" s="266"/>
      <c r="F151" s="266"/>
      <c r="G151" s="266"/>
      <c r="H151" s="266"/>
      <c r="I151" s="266"/>
      <c r="J151" s="266"/>
      <c r="K151" s="266"/>
      <c r="L151" s="266"/>
      <c r="N151" s="277"/>
      <c r="O151" s="277"/>
    </row>
    <row r="152" spans="1:15">
      <c r="B152" s="288" t="s">
        <v>489</v>
      </c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N152" s="277"/>
      <c r="O152" s="277"/>
    </row>
    <row r="153" spans="1:15">
      <c r="B153" s="266">
        <v>1</v>
      </c>
      <c r="C153" s="266" t="s">
        <v>7</v>
      </c>
      <c r="D153" s="249"/>
      <c r="E153" s="277"/>
      <c r="G153" s="266"/>
      <c r="H153" s="266"/>
      <c r="I153" s="249"/>
      <c r="J153" s="277"/>
      <c r="K153" s="277"/>
      <c r="L153" s="277"/>
      <c r="M153" s="250"/>
    </row>
    <row r="154" spans="1:15">
      <c r="B154" s="266">
        <v>2</v>
      </c>
      <c r="C154" s="266" t="s">
        <v>572</v>
      </c>
      <c r="D154" s="249"/>
      <c r="E154" s="277"/>
      <c r="G154" s="266"/>
      <c r="H154" s="266"/>
      <c r="I154" s="249"/>
      <c r="J154" s="277"/>
      <c r="K154" s="277"/>
      <c r="L154" s="277"/>
      <c r="M154" s="250"/>
    </row>
    <row r="155" spans="1:15">
      <c r="B155" s="266">
        <v>3</v>
      </c>
      <c r="C155" s="266" t="s">
        <v>30</v>
      </c>
      <c r="D155" s="249"/>
      <c r="E155" s="277"/>
      <c r="G155" s="266"/>
      <c r="H155" s="266"/>
      <c r="I155" s="249"/>
      <c r="J155" s="277"/>
      <c r="K155" s="277"/>
      <c r="L155" s="277"/>
      <c r="M155" s="250"/>
    </row>
    <row r="156" spans="1:15">
      <c r="B156" s="266">
        <v>4</v>
      </c>
      <c r="C156" s="266" t="s">
        <v>573</v>
      </c>
      <c r="D156" s="249"/>
      <c r="E156" s="277"/>
      <c r="G156" s="266"/>
      <c r="H156" s="266"/>
      <c r="I156" s="249"/>
      <c r="J156" s="277"/>
      <c r="K156" s="277"/>
      <c r="L156" s="277"/>
      <c r="M156" s="250"/>
    </row>
    <row r="157" spans="1:15">
      <c r="B157" s="266">
        <v>5</v>
      </c>
      <c r="C157" s="266" t="s">
        <v>574</v>
      </c>
      <c r="D157" s="249"/>
      <c r="E157" s="277"/>
      <c r="G157" s="266"/>
      <c r="H157" s="266"/>
      <c r="I157" s="249"/>
      <c r="J157" s="277"/>
      <c r="K157" s="277"/>
      <c r="L157" s="277"/>
      <c r="M157" s="250"/>
    </row>
    <row r="158" spans="1:15">
      <c r="B158" s="266">
        <v>6</v>
      </c>
      <c r="C158" s="266" t="s">
        <v>575</v>
      </c>
      <c r="D158" s="249"/>
      <c r="E158" s="277"/>
      <c r="G158" s="266"/>
      <c r="H158" s="266"/>
      <c r="I158" s="249"/>
      <c r="J158" s="277"/>
      <c r="K158" s="277"/>
      <c r="L158" s="277"/>
      <c r="M158" s="250"/>
    </row>
    <row r="159" spans="1:15">
      <c r="B159" s="266">
        <v>7</v>
      </c>
      <c r="C159" s="297" t="s">
        <v>576</v>
      </c>
      <c r="D159" s="297"/>
      <c r="E159" s="297"/>
      <c r="F159" s="297"/>
      <c r="G159" s="297"/>
      <c r="H159" s="297"/>
      <c r="I159" s="297"/>
      <c r="J159" s="297"/>
      <c r="K159" s="297"/>
      <c r="L159" s="297"/>
      <c r="M159" s="298"/>
    </row>
    <row r="160" spans="1:15">
      <c r="B160" s="266">
        <v>8</v>
      </c>
      <c r="C160" s="297" t="s">
        <v>577</v>
      </c>
      <c r="D160" s="297"/>
      <c r="E160" s="297"/>
      <c r="F160" s="297"/>
      <c r="G160" s="297"/>
      <c r="H160" s="297"/>
      <c r="I160" s="297"/>
      <c r="J160" s="297"/>
      <c r="K160" s="297"/>
      <c r="L160" s="297"/>
      <c r="M160" s="298"/>
    </row>
    <row r="161" spans="1:15">
      <c r="B161" s="266"/>
      <c r="C161" s="266"/>
      <c r="D161" s="249"/>
      <c r="E161" s="277"/>
      <c r="G161" s="266"/>
      <c r="H161" s="266"/>
      <c r="I161" s="249"/>
      <c r="J161" s="277"/>
      <c r="K161" s="277"/>
      <c r="L161" s="277"/>
      <c r="M161" s="250"/>
    </row>
    <row r="162" spans="1:15">
      <c r="B162" s="266"/>
      <c r="C162" s="266"/>
      <c r="D162" s="266"/>
      <c r="E162" s="266"/>
      <c r="F162" s="266"/>
      <c r="G162" s="266"/>
      <c r="H162" s="266"/>
      <c r="I162" s="249"/>
      <c r="J162" s="277"/>
      <c r="K162" s="277"/>
      <c r="L162" s="277"/>
      <c r="M162" s="250"/>
    </row>
    <row r="163" spans="1:15">
      <c r="B163" s="266"/>
      <c r="C163" s="266"/>
      <c r="D163" s="266"/>
      <c r="E163" s="266"/>
      <c r="F163" s="266"/>
      <c r="G163" s="266"/>
      <c r="H163" s="266"/>
      <c r="I163" s="249"/>
      <c r="J163" s="277"/>
      <c r="K163" s="277"/>
      <c r="L163" s="277"/>
      <c r="M163" s="250"/>
    </row>
    <row r="164" spans="1:15">
      <c r="B164" s="266"/>
      <c r="C164" s="266"/>
      <c r="D164" s="266"/>
      <c r="E164" s="266"/>
      <c r="F164" s="266"/>
      <c r="G164" s="266"/>
      <c r="H164" s="266"/>
      <c r="I164" s="266"/>
      <c r="J164" s="266"/>
      <c r="K164" s="266"/>
      <c r="L164" s="266"/>
      <c r="N164" s="277"/>
      <c r="O164" s="277"/>
    </row>
    <row r="165" spans="1:15">
      <c r="B165" s="266"/>
      <c r="C165" s="266"/>
      <c r="D165" s="266"/>
      <c r="E165" s="266"/>
      <c r="F165" s="266"/>
      <c r="G165" s="266"/>
      <c r="H165" s="266"/>
      <c r="I165" s="266"/>
      <c r="J165" s="266"/>
      <c r="K165" s="266"/>
      <c r="L165" s="266"/>
      <c r="N165" s="277"/>
      <c r="O165" s="277"/>
    </row>
    <row r="166" spans="1:15">
      <c r="B166" s="266"/>
      <c r="C166" s="266"/>
      <c r="D166" s="266"/>
      <c r="E166" s="266"/>
      <c r="F166" s="266"/>
      <c r="G166" s="266"/>
      <c r="H166" s="266"/>
      <c r="I166" s="266"/>
      <c r="J166" s="266"/>
      <c r="K166" s="266"/>
      <c r="L166" s="266"/>
      <c r="N166" s="277"/>
      <c r="O166" s="277"/>
    </row>
    <row r="167" spans="1:15">
      <c r="B167" s="266"/>
      <c r="C167" s="266"/>
      <c r="D167" s="266"/>
      <c r="E167" s="266"/>
      <c r="F167" s="266"/>
      <c r="G167" s="266"/>
      <c r="H167" s="266"/>
      <c r="I167" s="266"/>
      <c r="J167" s="266"/>
      <c r="K167" s="266"/>
      <c r="L167" s="266"/>
      <c r="N167" s="277"/>
      <c r="O167" s="277"/>
    </row>
    <row r="168" spans="1:15">
      <c r="B168" s="266"/>
      <c r="C168" s="266"/>
      <c r="D168" s="266"/>
      <c r="E168" s="266"/>
      <c r="F168" s="266"/>
      <c r="G168" s="266"/>
      <c r="H168" s="266"/>
      <c r="I168" s="266"/>
      <c r="J168" s="266"/>
      <c r="K168" s="266"/>
      <c r="L168" s="266"/>
      <c r="N168" s="277"/>
      <c r="O168" s="277"/>
    </row>
    <row r="169" spans="1:15">
      <c r="B169" s="266"/>
      <c r="C169" s="266"/>
      <c r="D169" s="266"/>
      <c r="E169" s="266"/>
      <c r="F169" s="266"/>
      <c r="G169" s="266"/>
      <c r="H169" s="266"/>
      <c r="I169" s="266"/>
      <c r="J169" s="266"/>
      <c r="K169" s="266"/>
      <c r="L169" s="266"/>
      <c r="N169" s="277"/>
      <c r="O169" s="277"/>
    </row>
    <row r="170" spans="1:15">
      <c r="B170" s="266"/>
      <c r="C170" s="266"/>
      <c r="D170" s="266"/>
      <c r="E170" s="266"/>
      <c r="F170" s="266"/>
      <c r="G170" s="266"/>
      <c r="H170" s="266"/>
      <c r="I170" s="266"/>
      <c r="J170" s="266"/>
      <c r="K170" s="266"/>
      <c r="L170" s="266"/>
      <c r="N170" s="277"/>
      <c r="O170" s="277"/>
    </row>
    <row r="171" spans="1:15">
      <c r="B171" s="266"/>
      <c r="C171" s="266"/>
      <c r="D171" s="266"/>
      <c r="E171" s="266"/>
      <c r="F171" s="266"/>
      <c r="G171" s="266"/>
      <c r="H171" s="266"/>
      <c r="I171" s="266"/>
      <c r="J171" s="266"/>
      <c r="K171" s="266"/>
      <c r="L171" s="266"/>
      <c r="N171" s="277"/>
      <c r="O171" s="277"/>
    </row>
    <row r="172" spans="1:15">
      <c r="B172" s="266"/>
      <c r="C172" s="266"/>
      <c r="D172" s="266"/>
      <c r="E172" s="266"/>
      <c r="F172" s="266"/>
      <c r="G172" s="266"/>
      <c r="H172" s="266"/>
      <c r="I172" s="266"/>
      <c r="J172" s="266"/>
      <c r="K172" s="266"/>
      <c r="L172" s="266"/>
      <c r="N172" s="277"/>
      <c r="O172" s="277"/>
    </row>
    <row r="173" spans="1:15">
      <c r="B173" s="266"/>
      <c r="C173" s="266"/>
      <c r="D173" s="266"/>
      <c r="E173" s="266"/>
      <c r="F173" s="266"/>
      <c r="G173" s="266"/>
      <c r="H173" s="266"/>
      <c r="I173" s="266"/>
      <c r="J173" s="266"/>
      <c r="K173" s="266"/>
      <c r="L173" s="266"/>
      <c r="N173" s="277"/>
      <c r="O173" s="277"/>
    </row>
    <row r="174" spans="1:15">
      <c r="B174" s="266"/>
      <c r="C174" s="266"/>
      <c r="D174" s="266"/>
      <c r="E174" s="266"/>
      <c r="F174" s="266"/>
      <c r="G174" s="266"/>
      <c r="H174" s="266"/>
      <c r="I174" s="266"/>
      <c r="J174" s="266"/>
      <c r="K174" s="266"/>
      <c r="L174" s="266"/>
      <c r="N174" s="277"/>
      <c r="O174" s="277"/>
    </row>
    <row r="175" spans="1:15">
      <c r="B175" s="266"/>
      <c r="C175" s="266"/>
      <c r="D175" s="266"/>
      <c r="E175" s="266"/>
      <c r="F175" s="266"/>
      <c r="G175" s="266"/>
      <c r="H175" s="266"/>
      <c r="I175" s="266"/>
      <c r="J175" s="266"/>
      <c r="K175" s="266"/>
      <c r="L175" s="266"/>
      <c r="N175" s="277"/>
      <c r="O175" s="277"/>
    </row>
    <row r="176" spans="1:15">
      <c r="A176" s="266"/>
      <c r="B176" s="266"/>
      <c r="C176" s="266"/>
      <c r="D176" s="266"/>
      <c r="E176" s="266"/>
      <c r="F176" s="266"/>
      <c r="G176" s="266"/>
      <c r="H176" s="266"/>
      <c r="I176" s="266"/>
      <c r="J176" s="266"/>
      <c r="K176" s="266"/>
      <c r="L176" s="266"/>
      <c r="N176" s="277"/>
      <c r="O176" s="277"/>
    </row>
    <row r="177" spans="1:15">
      <c r="A177" s="266"/>
      <c r="B177" s="266"/>
      <c r="C177" s="266"/>
      <c r="D177" s="266"/>
      <c r="E177" s="266"/>
      <c r="F177" s="266"/>
      <c r="G177" s="266"/>
      <c r="H177" s="266"/>
      <c r="I177" s="266"/>
      <c r="J177" s="266"/>
      <c r="K177" s="266"/>
      <c r="L177" s="266"/>
      <c r="N177" s="277"/>
      <c r="O177" s="277"/>
    </row>
    <row r="178" spans="1:15">
      <c r="B178" s="266"/>
      <c r="C178" s="266"/>
      <c r="D178" s="266"/>
      <c r="E178" s="266"/>
      <c r="F178" s="266"/>
      <c r="G178" s="266"/>
      <c r="H178" s="266"/>
      <c r="I178" s="266"/>
      <c r="J178" s="266"/>
      <c r="K178" s="266"/>
      <c r="L178" s="266"/>
      <c r="N178" s="277"/>
      <c r="O178" s="277"/>
    </row>
    <row r="179" spans="1:15">
      <c r="B179" s="266"/>
      <c r="C179" s="266"/>
      <c r="D179" s="266"/>
      <c r="E179" s="266"/>
      <c r="F179" s="266"/>
      <c r="G179" s="266"/>
      <c r="H179" s="266"/>
      <c r="I179" s="266"/>
      <c r="J179" s="266"/>
      <c r="K179" s="266"/>
      <c r="L179" s="266"/>
      <c r="N179" s="277"/>
      <c r="O179" s="277"/>
    </row>
    <row r="180" spans="1:15">
      <c r="B180" s="266"/>
      <c r="C180" s="266"/>
      <c r="D180" s="266"/>
      <c r="E180" s="266"/>
      <c r="F180" s="266"/>
      <c r="G180" s="266"/>
      <c r="H180" s="266"/>
      <c r="I180" s="266"/>
      <c r="J180" s="266"/>
      <c r="K180" s="266"/>
      <c r="L180" s="266"/>
      <c r="N180" s="277"/>
      <c r="O180" s="277"/>
    </row>
    <row r="181" spans="1:15">
      <c r="B181" s="266"/>
      <c r="C181" s="266"/>
      <c r="D181" s="266"/>
      <c r="E181" s="266"/>
      <c r="F181" s="266"/>
      <c r="G181" s="266"/>
      <c r="H181" s="266"/>
      <c r="I181" s="266"/>
      <c r="J181" s="266"/>
      <c r="K181" s="266"/>
      <c r="L181" s="266"/>
      <c r="N181" s="277"/>
      <c r="O181" s="277"/>
    </row>
    <row r="182" spans="1:15">
      <c r="B182" s="266"/>
      <c r="C182" s="266"/>
      <c r="D182" s="266"/>
      <c r="E182" s="266"/>
      <c r="F182" s="266"/>
      <c r="G182" s="266"/>
      <c r="H182" s="266"/>
      <c r="I182" s="266"/>
      <c r="J182" s="266"/>
      <c r="K182" s="266"/>
      <c r="L182" s="266"/>
      <c r="N182" s="277"/>
      <c r="O182" s="277"/>
    </row>
    <row r="183" spans="1:15">
      <c r="B183" s="266"/>
      <c r="C183" s="266"/>
      <c r="D183" s="266"/>
      <c r="E183" s="266"/>
      <c r="F183" s="266"/>
      <c r="G183" s="266"/>
      <c r="H183" s="266"/>
      <c r="I183" s="266"/>
      <c r="J183" s="266"/>
      <c r="K183" s="266"/>
      <c r="L183" s="266"/>
      <c r="N183" s="277"/>
      <c r="O183" s="277"/>
    </row>
    <row r="184" spans="1:15">
      <c r="B184" s="266"/>
      <c r="C184" s="266"/>
      <c r="D184" s="266"/>
      <c r="E184" s="266"/>
      <c r="F184" s="266"/>
      <c r="G184" s="266"/>
      <c r="H184" s="266"/>
      <c r="I184" s="266"/>
      <c r="J184" s="266"/>
      <c r="K184" s="266"/>
      <c r="L184" s="266"/>
      <c r="N184" s="277"/>
      <c r="O184" s="277"/>
    </row>
    <row r="185" spans="1:15">
      <c r="B185" s="266"/>
      <c r="C185" s="266"/>
      <c r="D185" s="266"/>
      <c r="E185" s="266"/>
      <c r="F185" s="266"/>
      <c r="G185" s="266"/>
      <c r="H185" s="266"/>
      <c r="I185" s="266"/>
      <c r="J185" s="266"/>
      <c r="K185" s="266"/>
      <c r="L185" s="266"/>
      <c r="N185" s="277"/>
      <c r="O185" s="277"/>
    </row>
    <row r="186" spans="1:15">
      <c r="B186" s="266"/>
      <c r="C186" s="266"/>
      <c r="D186" s="266"/>
      <c r="E186" s="266"/>
      <c r="F186" s="266"/>
      <c r="G186" s="266"/>
      <c r="H186" s="266"/>
      <c r="I186" s="266"/>
      <c r="J186" s="266"/>
      <c r="K186" s="266"/>
      <c r="L186" s="266"/>
      <c r="N186" s="277"/>
      <c r="O186" s="277"/>
    </row>
    <row r="187" spans="1:15">
      <c r="B187" s="266"/>
      <c r="C187" s="266"/>
      <c r="D187" s="266"/>
      <c r="E187" s="266"/>
      <c r="F187" s="266"/>
      <c r="G187" s="266"/>
      <c r="H187" s="266"/>
      <c r="I187" s="266"/>
      <c r="J187" s="266"/>
      <c r="K187" s="266"/>
      <c r="L187" s="266"/>
      <c r="N187" s="277"/>
      <c r="O187" s="277"/>
    </row>
    <row r="188" spans="1:15">
      <c r="B188" s="266"/>
      <c r="C188" s="266"/>
      <c r="D188" s="266"/>
      <c r="E188" s="266"/>
      <c r="F188" s="266"/>
      <c r="G188" s="266"/>
      <c r="H188" s="266"/>
      <c r="I188" s="266"/>
      <c r="J188" s="266"/>
      <c r="K188" s="266"/>
      <c r="L188" s="266"/>
      <c r="N188" s="277"/>
      <c r="O188" s="277"/>
    </row>
    <row r="189" spans="1:15">
      <c r="B189" s="266"/>
      <c r="C189" s="266"/>
      <c r="D189" s="266"/>
      <c r="E189" s="266"/>
      <c r="F189" s="266"/>
      <c r="G189" s="266"/>
      <c r="H189" s="266"/>
      <c r="I189" s="266"/>
      <c r="J189" s="266"/>
      <c r="K189" s="266"/>
      <c r="L189" s="266"/>
      <c r="N189" s="277"/>
      <c r="O189" s="277"/>
    </row>
    <row r="190" spans="1:15">
      <c r="B190" s="266"/>
      <c r="C190" s="266"/>
      <c r="D190" s="266"/>
      <c r="E190" s="266"/>
      <c r="F190" s="266"/>
      <c r="G190" s="266"/>
      <c r="H190" s="266"/>
      <c r="I190" s="266"/>
      <c r="J190" s="266"/>
      <c r="K190" s="266"/>
      <c r="L190" s="266"/>
      <c r="N190" s="277"/>
      <c r="O190" s="277"/>
    </row>
    <row r="191" spans="1:15">
      <c r="B191" s="266"/>
      <c r="C191" s="266"/>
      <c r="D191" s="266"/>
      <c r="E191" s="266"/>
      <c r="F191" s="266"/>
      <c r="G191" s="266"/>
      <c r="H191" s="266"/>
      <c r="I191" s="266"/>
      <c r="J191" s="266"/>
      <c r="K191" s="266"/>
      <c r="L191" s="266"/>
      <c r="N191" s="277"/>
      <c r="O191" s="277"/>
    </row>
    <row r="192" spans="1:15">
      <c r="B192" s="266"/>
      <c r="C192" s="266"/>
      <c r="D192" s="266"/>
      <c r="E192" s="266"/>
      <c r="F192" s="266"/>
      <c r="G192" s="266"/>
      <c r="H192" s="266"/>
      <c r="I192" s="266"/>
      <c r="J192" s="266"/>
      <c r="K192" s="266"/>
      <c r="L192" s="266"/>
      <c r="N192" s="277"/>
      <c r="O192" s="277"/>
    </row>
    <row r="193" spans="2:15">
      <c r="B193" s="266"/>
      <c r="C193" s="266"/>
      <c r="D193" s="266"/>
      <c r="E193" s="266"/>
      <c r="F193" s="266"/>
      <c r="G193" s="266"/>
      <c r="H193" s="266"/>
      <c r="I193" s="266"/>
      <c r="J193" s="266"/>
      <c r="K193" s="266"/>
      <c r="L193" s="266"/>
      <c r="N193" s="277"/>
      <c r="O193" s="277"/>
    </row>
    <row r="194" spans="2:15">
      <c r="B194" s="266"/>
      <c r="C194" s="266"/>
      <c r="D194" s="266"/>
      <c r="E194" s="266"/>
      <c r="F194" s="266"/>
      <c r="G194" s="266"/>
      <c r="H194" s="266"/>
      <c r="I194" s="266"/>
      <c r="J194" s="266"/>
      <c r="K194" s="266"/>
      <c r="L194" s="266"/>
      <c r="N194" s="277"/>
      <c r="O194" s="277"/>
    </row>
    <row r="195" spans="2:15">
      <c r="B195" s="266"/>
      <c r="C195" s="266"/>
      <c r="D195" s="266"/>
      <c r="E195" s="266"/>
      <c r="F195" s="266"/>
      <c r="G195" s="266"/>
      <c r="H195" s="266"/>
      <c r="I195" s="266"/>
      <c r="J195" s="266"/>
      <c r="K195" s="266"/>
      <c r="L195" s="266"/>
      <c r="N195" s="277"/>
      <c r="O195" s="277"/>
    </row>
    <row r="196" spans="2:15">
      <c r="B196" s="266"/>
      <c r="C196" s="266"/>
      <c r="D196" s="266"/>
      <c r="E196" s="266"/>
      <c r="F196" s="266"/>
      <c r="G196" s="266"/>
      <c r="H196" s="266"/>
      <c r="I196" s="266"/>
      <c r="J196" s="266"/>
      <c r="K196" s="266"/>
      <c r="L196" s="266"/>
      <c r="N196" s="277"/>
      <c r="O196" s="277"/>
    </row>
    <row r="197" spans="2:15">
      <c r="B197" s="266"/>
      <c r="C197" s="266"/>
      <c r="D197" s="266"/>
      <c r="E197" s="266"/>
      <c r="F197" s="266"/>
      <c r="G197" s="266"/>
      <c r="H197" s="266"/>
      <c r="I197" s="266"/>
      <c r="J197" s="266"/>
      <c r="K197" s="266"/>
      <c r="L197" s="266"/>
      <c r="N197" s="277"/>
      <c r="O197" s="277"/>
    </row>
    <row r="198" spans="2:15">
      <c r="B198" s="266"/>
      <c r="C198" s="266"/>
      <c r="D198" s="266"/>
      <c r="E198" s="266"/>
      <c r="F198" s="266"/>
      <c r="G198" s="266"/>
      <c r="H198" s="266"/>
      <c r="I198" s="266"/>
      <c r="J198" s="266"/>
      <c r="K198" s="266"/>
      <c r="L198" s="266"/>
      <c r="N198" s="277"/>
      <c r="O198" s="277"/>
    </row>
    <row r="199" spans="2:15">
      <c r="B199" s="266"/>
      <c r="C199" s="266"/>
      <c r="D199" s="266"/>
      <c r="E199" s="266"/>
      <c r="F199" s="266"/>
      <c r="G199" s="266"/>
      <c r="H199" s="266"/>
      <c r="I199" s="266"/>
      <c r="J199" s="266"/>
      <c r="K199" s="266"/>
      <c r="L199" s="266"/>
      <c r="N199" s="277"/>
      <c r="O199" s="277"/>
    </row>
    <row r="200" spans="2:15">
      <c r="B200" s="266"/>
      <c r="C200" s="266"/>
      <c r="D200" s="266"/>
      <c r="E200" s="266"/>
      <c r="F200" s="266"/>
      <c r="G200" s="266"/>
      <c r="H200" s="266"/>
      <c r="I200" s="266"/>
      <c r="J200" s="266"/>
      <c r="K200" s="266"/>
      <c r="L200" s="266"/>
      <c r="N200" s="277"/>
      <c r="O200" s="277"/>
    </row>
    <row r="201" spans="2:15">
      <c r="B201" s="266"/>
      <c r="C201" s="266"/>
      <c r="D201" s="266"/>
      <c r="E201" s="266"/>
      <c r="F201" s="266"/>
      <c r="G201" s="266"/>
      <c r="H201" s="266"/>
      <c r="I201" s="266"/>
      <c r="J201" s="266"/>
      <c r="K201" s="266"/>
      <c r="L201" s="266"/>
      <c r="N201" s="277"/>
      <c r="O201" s="277"/>
    </row>
    <row r="202" spans="2:15">
      <c r="B202" s="266"/>
      <c r="C202" s="266"/>
      <c r="D202" s="266"/>
      <c r="E202" s="266"/>
      <c r="F202" s="266"/>
      <c r="G202" s="266"/>
      <c r="H202" s="266"/>
      <c r="I202" s="266"/>
      <c r="J202" s="266"/>
      <c r="K202" s="266"/>
      <c r="L202" s="266"/>
      <c r="N202" s="277"/>
      <c r="O202" s="277"/>
    </row>
    <row r="203" spans="2:15">
      <c r="B203" s="266"/>
      <c r="C203" s="266"/>
      <c r="D203" s="266"/>
      <c r="E203" s="266"/>
      <c r="F203" s="266"/>
      <c r="G203" s="266"/>
      <c r="H203" s="266"/>
      <c r="I203" s="266"/>
      <c r="J203" s="266"/>
      <c r="K203" s="266"/>
      <c r="L203" s="266"/>
      <c r="N203" s="277"/>
      <c r="O203" s="277"/>
    </row>
    <row r="204" spans="2:15">
      <c r="B204" s="266"/>
      <c r="C204" s="266"/>
      <c r="D204" s="266"/>
      <c r="E204" s="266"/>
      <c r="F204" s="266"/>
      <c r="G204" s="266"/>
      <c r="H204" s="266"/>
      <c r="I204" s="266"/>
      <c r="J204" s="266"/>
      <c r="K204" s="266"/>
      <c r="L204" s="266"/>
      <c r="N204" s="277"/>
      <c r="O204" s="277"/>
    </row>
    <row r="205" spans="2:15">
      <c r="B205" s="266"/>
      <c r="C205" s="266"/>
      <c r="D205" s="266"/>
      <c r="E205" s="266"/>
      <c r="F205" s="266"/>
      <c r="G205" s="266"/>
      <c r="H205" s="266"/>
      <c r="I205" s="266"/>
      <c r="J205" s="266"/>
      <c r="K205" s="266"/>
      <c r="L205" s="266"/>
      <c r="N205" s="277"/>
      <c r="O205" s="277"/>
    </row>
    <row r="206" spans="2:15">
      <c r="B206" s="266"/>
      <c r="C206" s="266"/>
      <c r="D206" s="266"/>
      <c r="E206" s="266"/>
      <c r="F206" s="266"/>
      <c r="G206" s="266"/>
      <c r="H206" s="266"/>
      <c r="I206" s="266"/>
      <c r="J206" s="266"/>
      <c r="K206" s="266"/>
      <c r="L206" s="266"/>
      <c r="N206" s="277"/>
      <c r="O206" s="277"/>
    </row>
    <row r="207" spans="2:15">
      <c r="B207" s="266"/>
      <c r="C207" s="266"/>
      <c r="D207" s="266"/>
      <c r="E207" s="266"/>
      <c r="F207" s="266"/>
      <c r="G207" s="266"/>
      <c r="H207" s="266"/>
      <c r="I207" s="266"/>
      <c r="J207" s="266"/>
      <c r="K207" s="266"/>
      <c r="L207" s="266"/>
      <c r="N207" s="277"/>
      <c r="O207" s="277"/>
    </row>
    <row r="208" spans="2:15">
      <c r="B208" s="266"/>
      <c r="C208" s="266"/>
      <c r="D208" s="266"/>
      <c r="E208" s="266"/>
      <c r="F208" s="266"/>
      <c r="G208" s="266"/>
      <c r="H208" s="266"/>
      <c r="I208" s="266"/>
      <c r="J208" s="266"/>
      <c r="K208" s="266"/>
      <c r="L208" s="266"/>
      <c r="N208" s="277"/>
      <c r="O208" s="277"/>
    </row>
    <row r="209" spans="2:15">
      <c r="B209" s="266"/>
      <c r="C209" s="266"/>
      <c r="D209" s="266"/>
      <c r="E209" s="266"/>
      <c r="F209" s="266"/>
      <c r="G209" s="266"/>
      <c r="H209" s="266"/>
      <c r="I209" s="266"/>
      <c r="J209" s="266"/>
      <c r="K209" s="266"/>
      <c r="L209" s="266"/>
      <c r="N209" s="277"/>
      <c r="O209" s="277"/>
    </row>
    <row r="210" spans="2:15">
      <c r="B210" s="266"/>
      <c r="C210" s="266"/>
      <c r="D210" s="266"/>
      <c r="E210" s="266"/>
      <c r="F210" s="266"/>
      <c r="G210" s="266"/>
      <c r="H210" s="266"/>
      <c r="I210" s="266"/>
      <c r="J210" s="266"/>
      <c r="K210" s="266"/>
      <c r="L210" s="266"/>
      <c r="N210" s="277"/>
      <c r="O210" s="277"/>
    </row>
    <row r="211" spans="2:15">
      <c r="B211" s="266"/>
      <c r="C211" s="266"/>
      <c r="D211" s="266"/>
      <c r="E211" s="266"/>
      <c r="F211" s="266"/>
      <c r="G211" s="266"/>
      <c r="H211" s="266"/>
      <c r="I211" s="266"/>
      <c r="J211" s="266"/>
      <c r="K211" s="266"/>
      <c r="L211" s="266"/>
      <c r="N211" s="277"/>
      <c r="O211" s="277"/>
    </row>
    <row r="212" spans="2:15">
      <c r="B212" s="266"/>
      <c r="C212" s="266"/>
      <c r="D212" s="266"/>
      <c r="E212" s="266"/>
      <c r="F212" s="266"/>
      <c r="G212" s="266"/>
      <c r="H212" s="266"/>
      <c r="I212" s="266"/>
      <c r="J212" s="266"/>
      <c r="K212" s="266"/>
      <c r="L212" s="266"/>
      <c r="N212" s="277"/>
      <c r="O212" s="277"/>
    </row>
    <row r="213" spans="2:15">
      <c r="B213" s="266"/>
      <c r="C213" s="266"/>
      <c r="D213" s="266"/>
      <c r="E213" s="266"/>
      <c r="F213" s="266"/>
      <c r="G213" s="266"/>
      <c r="H213" s="266"/>
      <c r="I213" s="266"/>
      <c r="J213" s="266"/>
      <c r="K213" s="266"/>
      <c r="L213" s="266"/>
      <c r="N213" s="277"/>
      <c r="O213" s="277"/>
    </row>
    <row r="214" spans="2:15">
      <c r="B214" s="266"/>
      <c r="C214" s="266"/>
      <c r="D214" s="266"/>
      <c r="E214" s="266"/>
      <c r="F214" s="266"/>
      <c r="G214" s="266"/>
      <c r="H214" s="266"/>
      <c r="I214" s="266"/>
      <c r="J214" s="266"/>
      <c r="K214" s="266"/>
      <c r="L214" s="266"/>
      <c r="N214" s="277"/>
      <c r="O214" s="277"/>
    </row>
    <row r="215" spans="2:15">
      <c r="B215" s="266"/>
      <c r="C215" s="266"/>
      <c r="D215" s="266"/>
      <c r="E215" s="266"/>
      <c r="F215" s="266"/>
      <c r="G215" s="266"/>
      <c r="H215" s="266"/>
      <c r="I215" s="266"/>
      <c r="J215" s="266"/>
      <c r="K215" s="266"/>
      <c r="L215" s="266"/>
      <c r="N215" s="277"/>
      <c r="O215" s="277"/>
    </row>
    <row r="216" spans="2:15">
      <c r="B216" s="266"/>
      <c r="C216" s="266"/>
      <c r="D216" s="266"/>
      <c r="E216" s="266"/>
      <c r="F216" s="266"/>
      <c r="G216" s="266"/>
      <c r="H216" s="266"/>
      <c r="I216" s="266"/>
      <c r="J216" s="266"/>
      <c r="K216" s="266"/>
      <c r="L216" s="266"/>
      <c r="N216" s="277"/>
      <c r="O216" s="277"/>
    </row>
    <row r="217" spans="2:15">
      <c r="B217" s="266"/>
      <c r="C217" s="266"/>
      <c r="D217" s="266"/>
      <c r="E217" s="266"/>
      <c r="F217" s="266"/>
      <c r="G217" s="266"/>
      <c r="H217" s="266"/>
      <c r="I217" s="266"/>
      <c r="J217" s="266"/>
      <c r="K217" s="266"/>
      <c r="L217" s="266"/>
      <c r="N217" s="277"/>
      <c r="O217" s="277"/>
    </row>
    <row r="218" spans="2:15">
      <c r="B218" s="266"/>
      <c r="C218" s="266"/>
      <c r="D218" s="266"/>
      <c r="E218" s="266"/>
      <c r="F218" s="266"/>
      <c r="G218" s="266"/>
      <c r="H218" s="266"/>
      <c r="I218" s="266"/>
      <c r="J218" s="266"/>
      <c r="K218" s="266"/>
      <c r="L218" s="266"/>
      <c r="N218" s="277"/>
      <c r="O218" s="277"/>
    </row>
    <row r="219" spans="2:15">
      <c r="B219" s="266"/>
      <c r="C219" s="266"/>
      <c r="D219" s="266"/>
      <c r="E219" s="266"/>
      <c r="F219" s="266"/>
      <c r="G219" s="266"/>
      <c r="H219" s="266"/>
      <c r="I219" s="266"/>
      <c r="J219" s="266"/>
      <c r="K219" s="266"/>
      <c r="L219" s="266"/>
      <c r="N219" s="277"/>
      <c r="O219" s="277"/>
    </row>
    <row r="220" spans="2:15">
      <c r="B220" s="266"/>
      <c r="C220" s="266"/>
      <c r="D220" s="266"/>
      <c r="E220" s="266"/>
      <c r="F220" s="266"/>
      <c r="G220" s="266"/>
      <c r="H220" s="266"/>
      <c r="I220" s="266"/>
      <c r="J220" s="266"/>
      <c r="K220" s="266"/>
      <c r="L220" s="266"/>
      <c r="N220" s="277"/>
      <c r="O220" s="277"/>
    </row>
    <row r="221" spans="2:15">
      <c r="B221" s="266"/>
      <c r="C221" s="266"/>
      <c r="D221" s="266"/>
      <c r="E221" s="266"/>
      <c r="F221" s="266"/>
      <c r="G221" s="266"/>
      <c r="H221" s="266"/>
      <c r="I221" s="266"/>
      <c r="J221" s="266"/>
      <c r="K221" s="266"/>
      <c r="L221" s="266"/>
      <c r="N221" s="277"/>
      <c r="O221" s="277"/>
    </row>
    <row r="222" spans="2:15">
      <c r="B222" s="266"/>
      <c r="C222" s="266"/>
      <c r="D222" s="266"/>
      <c r="E222" s="266"/>
      <c r="F222" s="266"/>
      <c r="G222" s="266"/>
      <c r="H222" s="266"/>
      <c r="I222" s="266"/>
      <c r="J222" s="266"/>
      <c r="K222" s="266"/>
      <c r="L222" s="266"/>
      <c r="N222" s="277"/>
      <c r="O222" s="277"/>
    </row>
    <row r="223" spans="2:15">
      <c r="B223" s="266"/>
      <c r="C223" s="266"/>
      <c r="D223" s="266"/>
      <c r="E223" s="266"/>
      <c r="F223" s="266"/>
      <c r="G223" s="266"/>
      <c r="H223" s="266"/>
      <c r="I223" s="266"/>
      <c r="J223" s="266"/>
      <c r="K223" s="266"/>
      <c r="L223" s="266"/>
      <c r="N223" s="277"/>
      <c r="O223" s="277"/>
    </row>
    <row r="224" spans="2:15">
      <c r="B224" s="266"/>
      <c r="C224" s="266"/>
      <c r="D224" s="266"/>
      <c r="E224" s="266"/>
      <c r="F224" s="266"/>
      <c r="G224" s="266"/>
      <c r="H224" s="266"/>
      <c r="I224" s="266"/>
      <c r="J224" s="266"/>
      <c r="K224" s="266"/>
      <c r="L224" s="266"/>
      <c r="N224" s="277"/>
      <c r="O224" s="277"/>
    </row>
    <row r="225" spans="2:15">
      <c r="B225" s="266"/>
      <c r="C225" s="266"/>
      <c r="D225" s="266"/>
      <c r="E225" s="266"/>
      <c r="F225" s="266"/>
      <c r="G225" s="266"/>
      <c r="H225" s="266"/>
      <c r="I225" s="266"/>
      <c r="J225" s="266"/>
      <c r="K225" s="266"/>
      <c r="L225" s="266"/>
      <c r="N225" s="277"/>
      <c r="O225" s="277"/>
    </row>
    <row r="226" spans="2:15">
      <c r="B226" s="266"/>
      <c r="C226" s="266"/>
      <c r="D226" s="266"/>
      <c r="E226" s="266"/>
      <c r="F226" s="266"/>
      <c r="G226" s="266"/>
      <c r="H226" s="266"/>
      <c r="I226" s="266"/>
      <c r="J226" s="266"/>
      <c r="K226" s="266"/>
      <c r="L226" s="266"/>
      <c r="N226" s="277"/>
      <c r="O226" s="277"/>
    </row>
    <row r="227" spans="2:15">
      <c r="B227" s="266"/>
      <c r="C227" s="266"/>
      <c r="D227" s="266"/>
      <c r="E227" s="266"/>
      <c r="F227" s="266"/>
      <c r="G227" s="266"/>
      <c r="H227" s="266"/>
      <c r="I227" s="266"/>
      <c r="J227" s="266"/>
      <c r="K227" s="266"/>
      <c r="L227" s="266"/>
      <c r="N227" s="277"/>
      <c r="O227" s="277"/>
    </row>
    <row r="228" spans="2:15">
      <c r="B228" s="266"/>
      <c r="C228" s="266"/>
      <c r="D228" s="266"/>
      <c r="E228" s="266"/>
      <c r="F228" s="266"/>
      <c r="G228" s="266"/>
      <c r="H228" s="266"/>
      <c r="I228" s="266"/>
      <c r="J228" s="266"/>
      <c r="K228" s="266"/>
      <c r="L228" s="266"/>
      <c r="N228" s="277"/>
      <c r="O228" s="277"/>
    </row>
    <row r="229" spans="2:15">
      <c r="B229" s="266"/>
      <c r="C229" s="266"/>
      <c r="D229" s="266"/>
      <c r="E229" s="266"/>
      <c r="F229" s="266"/>
      <c r="G229" s="266"/>
      <c r="H229" s="266"/>
      <c r="I229" s="266"/>
      <c r="J229" s="266"/>
      <c r="K229" s="266"/>
      <c r="L229" s="266"/>
      <c r="N229" s="277"/>
      <c r="O229" s="277"/>
    </row>
    <row r="230" spans="2:15">
      <c r="B230" s="266"/>
      <c r="C230" s="266"/>
      <c r="D230" s="266"/>
      <c r="E230" s="266"/>
      <c r="F230" s="266"/>
      <c r="G230" s="266"/>
      <c r="H230" s="266"/>
      <c r="I230" s="266"/>
      <c r="J230" s="266"/>
      <c r="K230" s="266"/>
      <c r="L230" s="266"/>
      <c r="N230" s="277"/>
      <c r="O230" s="277"/>
    </row>
    <row r="231" spans="2:15">
      <c r="B231" s="266"/>
      <c r="C231" s="266"/>
      <c r="D231" s="266"/>
      <c r="E231" s="266"/>
      <c r="F231" s="266"/>
      <c r="G231" s="266"/>
      <c r="H231" s="266"/>
      <c r="I231" s="266"/>
      <c r="J231" s="266"/>
      <c r="K231" s="266"/>
      <c r="L231" s="266"/>
      <c r="N231" s="277"/>
      <c r="O231" s="277"/>
    </row>
    <row r="232" spans="2:15">
      <c r="B232" s="266"/>
      <c r="C232" s="266"/>
      <c r="D232" s="266"/>
      <c r="E232" s="266"/>
      <c r="F232" s="266"/>
      <c r="G232" s="266"/>
      <c r="H232" s="266"/>
      <c r="I232" s="266"/>
      <c r="J232" s="266"/>
      <c r="K232" s="266"/>
      <c r="L232" s="266"/>
      <c r="N232" s="277"/>
      <c r="O232" s="277"/>
    </row>
    <row r="233" spans="2:15">
      <c r="B233" s="266"/>
      <c r="C233" s="266"/>
      <c r="D233" s="266"/>
      <c r="E233" s="266"/>
      <c r="F233" s="266"/>
      <c r="G233" s="266"/>
      <c r="H233" s="266"/>
      <c r="I233" s="266"/>
      <c r="J233" s="266"/>
      <c r="K233" s="266"/>
      <c r="L233" s="266"/>
      <c r="N233" s="277"/>
      <c r="O233" s="277"/>
    </row>
    <row r="234" spans="2:15">
      <c r="B234" s="266"/>
      <c r="C234" s="266"/>
      <c r="D234" s="266"/>
      <c r="E234" s="266"/>
      <c r="F234" s="266"/>
      <c r="G234" s="266"/>
      <c r="H234" s="266"/>
      <c r="I234" s="266"/>
      <c r="J234" s="266"/>
      <c r="K234" s="266"/>
      <c r="L234" s="266"/>
      <c r="N234" s="277"/>
      <c r="O234" s="277"/>
    </row>
    <row r="235" spans="2:15">
      <c r="B235" s="266"/>
      <c r="C235" s="266"/>
      <c r="D235" s="266"/>
      <c r="E235" s="266"/>
      <c r="F235" s="266"/>
      <c r="G235" s="266"/>
      <c r="H235" s="266"/>
      <c r="I235" s="266"/>
      <c r="J235" s="266"/>
      <c r="K235" s="266"/>
      <c r="L235" s="266"/>
      <c r="N235" s="277"/>
      <c r="O235" s="277"/>
    </row>
    <row r="236" spans="2:15">
      <c r="B236" s="266"/>
      <c r="C236" s="266"/>
      <c r="D236" s="266"/>
      <c r="E236" s="266"/>
      <c r="F236" s="266"/>
      <c r="G236" s="266"/>
      <c r="H236" s="266"/>
      <c r="I236" s="266"/>
      <c r="J236" s="266"/>
      <c r="K236" s="266"/>
      <c r="L236" s="266"/>
      <c r="N236" s="277"/>
      <c r="O236" s="277"/>
    </row>
    <row r="237" spans="2:15">
      <c r="B237" s="266"/>
      <c r="C237" s="266"/>
      <c r="D237" s="266"/>
      <c r="E237" s="266"/>
      <c r="F237" s="266"/>
      <c r="G237" s="266"/>
      <c r="H237" s="266"/>
      <c r="I237" s="266"/>
      <c r="J237" s="266"/>
      <c r="K237" s="266"/>
      <c r="L237" s="266"/>
      <c r="N237" s="277"/>
      <c r="O237" s="277"/>
    </row>
    <row r="238" spans="2:15">
      <c r="B238" s="266"/>
      <c r="C238" s="266"/>
      <c r="D238" s="266"/>
      <c r="E238" s="266"/>
      <c r="F238" s="266"/>
      <c r="G238" s="266"/>
      <c r="H238" s="266"/>
      <c r="I238" s="266"/>
      <c r="J238" s="266"/>
      <c r="K238" s="266"/>
      <c r="L238" s="266"/>
      <c r="N238" s="277"/>
      <c r="O238" s="277"/>
    </row>
    <row r="239" spans="2:15">
      <c r="B239" s="266"/>
      <c r="C239" s="266"/>
      <c r="D239" s="266"/>
      <c r="E239" s="266"/>
      <c r="F239" s="266"/>
      <c r="G239" s="266"/>
      <c r="H239" s="266"/>
      <c r="I239" s="266"/>
      <c r="J239" s="266"/>
      <c r="K239" s="266"/>
      <c r="L239" s="266"/>
      <c r="N239" s="277"/>
      <c r="O239" s="277"/>
    </row>
    <row r="240" spans="2:15">
      <c r="B240" s="266"/>
      <c r="C240" s="266"/>
      <c r="D240" s="266"/>
      <c r="E240" s="266"/>
      <c r="F240" s="266"/>
      <c r="G240" s="266"/>
      <c r="H240" s="266"/>
      <c r="I240" s="266"/>
      <c r="J240" s="266"/>
      <c r="K240" s="266"/>
      <c r="L240" s="266"/>
      <c r="N240" s="277"/>
      <c r="O240" s="277"/>
    </row>
    <row r="241" spans="2:15">
      <c r="B241" s="266"/>
      <c r="C241" s="266"/>
      <c r="D241" s="266"/>
      <c r="E241" s="266"/>
      <c r="F241" s="266"/>
      <c r="G241" s="266"/>
      <c r="H241" s="266"/>
      <c r="I241" s="266"/>
      <c r="J241" s="266"/>
      <c r="K241" s="266"/>
      <c r="L241" s="266"/>
      <c r="N241" s="277"/>
      <c r="O241" s="277"/>
    </row>
    <row r="242" spans="2:15">
      <c r="B242" s="266"/>
      <c r="C242" s="266"/>
      <c r="D242" s="266"/>
      <c r="E242" s="266"/>
      <c r="F242" s="266"/>
      <c r="G242" s="266"/>
      <c r="H242" s="266"/>
      <c r="I242" s="266"/>
      <c r="J242" s="266"/>
      <c r="K242" s="266"/>
      <c r="L242" s="266"/>
      <c r="N242" s="277"/>
      <c r="O242" s="277"/>
    </row>
    <row r="243" spans="2:15">
      <c r="B243" s="266"/>
      <c r="C243" s="266"/>
      <c r="D243" s="266"/>
      <c r="E243" s="266"/>
      <c r="F243" s="266"/>
      <c r="G243" s="266"/>
      <c r="H243" s="266"/>
      <c r="I243" s="266"/>
      <c r="J243" s="266"/>
      <c r="K243" s="266"/>
      <c r="L243" s="266"/>
      <c r="N243" s="277"/>
      <c r="O243" s="277"/>
    </row>
    <row r="244" spans="2:15">
      <c r="B244" s="266"/>
      <c r="C244" s="266"/>
      <c r="D244" s="266"/>
      <c r="E244" s="266"/>
      <c r="F244" s="266"/>
      <c r="G244" s="266"/>
      <c r="H244" s="266"/>
      <c r="I244" s="266"/>
      <c r="J244" s="266"/>
      <c r="K244" s="266"/>
      <c r="L244" s="266"/>
      <c r="N244" s="277"/>
      <c r="O244" s="277"/>
    </row>
    <row r="245" spans="2:15">
      <c r="B245" s="266"/>
      <c r="C245" s="266"/>
      <c r="D245" s="266"/>
      <c r="E245" s="266"/>
      <c r="F245" s="266"/>
      <c r="G245" s="266"/>
      <c r="H245" s="266"/>
      <c r="I245" s="266"/>
      <c r="J245" s="266"/>
      <c r="K245" s="266"/>
      <c r="L245" s="266"/>
      <c r="N245" s="277"/>
      <c r="O245" s="277"/>
    </row>
    <row r="246" spans="2:15">
      <c r="B246" s="266"/>
      <c r="C246" s="266"/>
      <c r="D246" s="266"/>
      <c r="E246" s="266"/>
      <c r="F246" s="266"/>
      <c r="G246" s="266"/>
      <c r="H246" s="266"/>
      <c r="I246" s="266"/>
      <c r="J246" s="266"/>
      <c r="K246" s="266"/>
      <c r="L246" s="266"/>
      <c r="N246" s="277"/>
      <c r="O246" s="277"/>
    </row>
    <row r="247" spans="2:15">
      <c r="B247" s="266"/>
      <c r="C247" s="266"/>
      <c r="D247" s="266"/>
      <c r="E247" s="266"/>
      <c r="F247" s="266"/>
      <c r="G247" s="266"/>
      <c r="H247" s="266"/>
      <c r="I247" s="266"/>
      <c r="J247" s="266"/>
      <c r="K247" s="266"/>
      <c r="L247" s="266"/>
      <c r="N247" s="277"/>
      <c r="O247" s="277"/>
    </row>
    <row r="248" spans="2:15">
      <c r="B248" s="266"/>
      <c r="C248" s="266"/>
      <c r="D248" s="266"/>
      <c r="E248" s="266"/>
      <c r="F248" s="266"/>
      <c r="G248" s="266"/>
      <c r="H248" s="266"/>
      <c r="I248" s="266"/>
      <c r="J248" s="266"/>
      <c r="K248" s="266"/>
      <c r="L248" s="266"/>
      <c r="N248" s="277"/>
      <c r="O248" s="277"/>
    </row>
    <row r="249" spans="2:15">
      <c r="B249" s="266"/>
      <c r="C249" s="266"/>
      <c r="D249" s="266"/>
      <c r="E249" s="266"/>
      <c r="F249" s="266"/>
      <c r="G249" s="266"/>
      <c r="H249" s="266"/>
      <c r="I249" s="266"/>
      <c r="J249" s="266"/>
      <c r="K249" s="266"/>
      <c r="L249" s="266"/>
      <c r="N249" s="277"/>
      <c r="O249" s="277"/>
    </row>
    <row r="250" spans="2:15">
      <c r="B250" s="266"/>
      <c r="C250" s="266"/>
      <c r="D250" s="266"/>
      <c r="E250" s="266"/>
      <c r="F250" s="266"/>
      <c r="G250" s="266"/>
      <c r="H250" s="266"/>
      <c r="I250" s="266"/>
      <c r="J250" s="266"/>
      <c r="K250" s="266"/>
      <c r="L250" s="266"/>
      <c r="N250" s="277"/>
      <c r="O250" s="277"/>
    </row>
    <row r="251" spans="2:15">
      <c r="B251" s="266"/>
      <c r="C251" s="266"/>
      <c r="D251" s="266"/>
      <c r="E251" s="266"/>
      <c r="F251" s="266"/>
      <c r="G251" s="266"/>
      <c r="H251" s="266"/>
      <c r="I251" s="266"/>
      <c r="J251" s="266"/>
      <c r="K251" s="266"/>
      <c r="L251" s="266"/>
      <c r="N251" s="277"/>
      <c r="O251" s="277"/>
    </row>
    <row r="252" spans="2:15">
      <c r="B252" s="266"/>
      <c r="C252" s="266"/>
      <c r="D252" s="266"/>
      <c r="E252" s="266"/>
      <c r="F252" s="266"/>
      <c r="G252" s="266"/>
      <c r="H252" s="266"/>
      <c r="I252" s="266"/>
      <c r="J252" s="266"/>
      <c r="K252" s="266"/>
      <c r="L252" s="266"/>
      <c r="N252" s="277"/>
      <c r="O252" s="277"/>
    </row>
    <row r="253" spans="2:15">
      <c r="B253" s="266"/>
      <c r="C253" s="266"/>
      <c r="D253" s="266"/>
      <c r="E253" s="266"/>
      <c r="F253" s="266"/>
      <c r="G253" s="266"/>
      <c r="H253" s="266"/>
      <c r="I253" s="266"/>
      <c r="J253" s="266"/>
      <c r="K253" s="266"/>
      <c r="L253" s="266"/>
      <c r="N253" s="277"/>
      <c r="O253" s="277"/>
    </row>
    <row r="254" spans="2:15">
      <c r="B254" s="266"/>
      <c r="C254" s="266"/>
      <c r="D254" s="266"/>
      <c r="E254" s="266"/>
      <c r="F254" s="266"/>
      <c r="G254" s="266"/>
      <c r="H254" s="266"/>
      <c r="I254" s="266"/>
      <c r="J254" s="266"/>
      <c r="K254" s="266"/>
      <c r="L254" s="266"/>
      <c r="N254" s="277"/>
      <c r="O254" s="277"/>
    </row>
    <row r="255" spans="2:15">
      <c r="B255" s="266"/>
      <c r="C255" s="266"/>
      <c r="D255" s="266"/>
      <c r="E255" s="266"/>
      <c r="F255" s="266"/>
      <c r="G255" s="266"/>
      <c r="H255" s="266"/>
      <c r="I255" s="266"/>
      <c r="J255" s="266"/>
      <c r="K255" s="266"/>
      <c r="L255" s="266"/>
      <c r="N255" s="277"/>
      <c r="O255" s="277"/>
    </row>
    <row r="256" spans="2:15">
      <c r="B256" s="266"/>
      <c r="C256" s="266"/>
      <c r="D256" s="266"/>
      <c r="E256" s="266"/>
      <c r="F256" s="266"/>
      <c r="G256" s="266"/>
      <c r="H256" s="266"/>
      <c r="I256" s="266"/>
      <c r="J256" s="266"/>
      <c r="K256" s="266"/>
      <c r="L256" s="266"/>
      <c r="N256" s="277"/>
      <c r="O256" s="277"/>
    </row>
    <row r="257" spans="2:15">
      <c r="B257" s="266"/>
      <c r="C257" s="266"/>
      <c r="D257" s="266"/>
      <c r="E257" s="266"/>
      <c r="F257" s="266"/>
      <c r="G257" s="266"/>
      <c r="H257" s="266"/>
      <c r="I257" s="266"/>
      <c r="J257" s="266"/>
      <c r="K257" s="266"/>
      <c r="L257" s="266"/>
      <c r="N257" s="277"/>
      <c r="O257" s="277"/>
    </row>
    <row r="258" spans="2:15">
      <c r="B258" s="266"/>
      <c r="C258" s="266"/>
      <c r="D258" s="266"/>
      <c r="E258" s="266"/>
      <c r="F258" s="266"/>
      <c r="G258" s="266"/>
      <c r="H258" s="266"/>
      <c r="I258" s="266"/>
      <c r="J258" s="266"/>
      <c r="K258" s="266"/>
      <c r="L258" s="266"/>
      <c r="N258" s="277"/>
      <c r="O258" s="277"/>
    </row>
    <row r="259" spans="2:15">
      <c r="B259" s="266"/>
      <c r="C259" s="266"/>
      <c r="D259" s="266"/>
      <c r="E259" s="266"/>
      <c r="F259" s="266"/>
      <c r="G259" s="266"/>
      <c r="H259" s="266"/>
      <c r="I259" s="266"/>
      <c r="J259" s="266"/>
      <c r="K259" s="266"/>
      <c r="L259" s="266"/>
      <c r="N259" s="277"/>
      <c r="O259" s="277"/>
    </row>
    <row r="260" spans="2:15">
      <c r="B260" s="266"/>
      <c r="C260" s="266"/>
      <c r="D260" s="266"/>
      <c r="E260" s="266"/>
      <c r="F260" s="266"/>
      <c r="G260" s="266"/>
      <c r="H260" s="266"/>
      <c r="I260" s="266"/>
      <c r="J260" s="266"/>
      <c r="K260" s="266"/>
      <c r="L260" s="266"/>
      <c r="N260" s="277"/>
      <c r="O260" s="277"/>
    </row>
    <row r="261" spans="2:15">
      <c r="B261" s="266"/>
      <c r="C261" s="266"/>
      <c r="D261" s="266"/>
      <c r="E261" s="266"/>
      <c r="F261" s="266"/>
      <c r="G261" s="266"/>
      <c r="H261" s="266"/>
      <c r="I261" s="266"/>
      <c r="J261" s="266"/>
      <c r="K261" s="266"/>
      <c r="L261" s="266"/>
      <c r="N261" s="277"/>
      <c r="O261" s="277"/>
    </row>
    <row r="262" spans="2:15">
      <c r="B262" s="266"/>
      <c r="C262" s="266"/>
      <c r="D262" s="266"/>
      <c r="E262" s="266"/>
      <c r="F262" s="266"/>
      <c r="G262" s="266"/>
      <c r="H262" s="266"/>
      <c r="I262" s="266"/>
      <c r="J262" s="266"/>
      <c r="K262" s="266"/>
      <c r="L262" s="266"/>
      <c r="N262" s="277"/>
      <c r="O262" s="277"/>
    </row>
    <row r="263" spans="2:15">
      <c r="B263" s="266"/>
      <c r="C263" s="266"/>
      <c r="D263" s="266"/>
      <c r="E263" s="266"/>
      <c r="F263" s="266"/>
      <c r="G263" s="266"/>
      <c r="H263" s="266"/>
      <c r="I263" s="266"/>
      <c r="J263" s="266"/>
      <c r="K263" s="266"/>
      <c r="L263" s="266"/>
      <c r="N263" s="277"/>
      <c r="O263" s="277"/>
    </row>
    <row r="264" spans="2:15">
      <c r="B264" s="266"/>
      <c r="C264" s="266"/>
      <c r="D264" s="266"/>
      <c r="E264" s="266"/>
      <c r="F264" s="266"/>
      <c r="G264" s="266"/>
      <c r="H264" s="266"/>
      <c r="I264" s="266"/>
      <c r="J264" s="266"/>
      <c r="K264" s="266"/>
      <c r="L264" s="266"/>
      <c r="N264" s="277"/>
      <c r="O264" s="277"/>
    </row>
    <row r="265" spans="2:15">
      <c r="B265" s="266"/>
      <c r="C265" s="266"/>
      <c r="D265" s="266"/>
      <c r="E265" s="266"/>
      <c r="F265" s="266"/>
      <c r="G265" s="266"/>
      <c r="H265" s="266"/>
      <c r="I265" s="266"/>
      <c r="J265" s="266"/>
      <c r="K265" s="266"/>
      <c r="L265" s="266"/>
      <c r="N265" s="277"/>
      <c r="O265" s="277"/>
    </row>
    <row r="266" spans="2:15">
      <c r="B266" s="266"/>
      <c r="C266" s="266"/>
      <c r="D266" s="266"/>
      <c r="E266" s="266"/>
      <c r="F266" s="266"/>
      <c r="G266" s="266"/>
      <c r="H266" s="266"/>
      <c r="I266" s="266"/>
      <c r="J266" s="266"/>
      <c r="K266" s="266"/>
      <c r="L266" s="266"/>
      <c r="N266" s="277"/>
      <c r="O266" s="277"/>
    </row>
    <row r="267" spans="2:15">
      <c r="B267" s="266"/>
      <c r="C267" s="266"/>
      <c r="D267" s="266"/>
      <c r="E267" s="266"/>
      <c r="F267" s="266"/>
      <c r="G267" s="266"/>
      <c r="H267" s="266"/>
      <c r="I267" s="266"/>
      <c r="J267" s="266"/>
      <c r="K267" s="266"/>
      <c r="L267" s="266"/>
      <c r="N267" s="277"/>
      <c r="O267" s="277"/>
    </row>
    <row r="268" spans="2:15">
      <c r="B268" s="266"/>
      <c r="C268" s="266"/>
      <c r="D268" s="266"/>
      <c r="E268" s="266"/>
      <c r="F268" s="266"/>
      <c r="G268" s="266"/>
      <c r="H268" s="266"/>
      <c r="I268" s="266"/>
      <c r="J268" s="266"/>
      <c r="K268" s="266"/>
      <c r="L268" s="266"/>
      <c r="N268" s="277"/>
      <c r="O268" s="277"/>
    </row>
    <row r="269" spans="2:15">
      <c r="B269" s="266"/>
      <c r="C269" s="266"/>
      <c r="D269" s="266"/>
      <c r="E269" s="266"/>
      <c r="F269" s="266"/>
      <c r="G269" s="266"/>
      <c r="H269" s="266"/>
      <c r="I269" s="266"/>
      <c r="J269" s="266"/>
      <c r="K269" s="266"/>
      <c r="L269" s="266"/>
      <c r="N269" s="277"/>
      <c r="O269" s="277"/>
    </row>
    <row r="270" spans="2:15">
      <c r="B270" s="266"/>
      <c r="C270" s="266"/>
      <c r="D270" s="266"/>
      <c r="E270" s="266"/>
      <c r="F270" s="266"/>
      <c r="G270" s="266"/>
      <c r="H270" s="266"/>
      <c r="I270" s="266"/>
      <c r="J270" s="266"/>
      <c r="K270" s="266"/>
      <c r="L270" s="266"/>
      <c r="N270" s="277"/>
      <c r="O270" s="277"/>
    </row>
    <row r="271" spans="2:15">
      <c r="B271" s="266"/>
      <c r="C271" s="266"/>
      <c r="D271" s="266"/>
      <c r="E271" s="266"/>
      <c r="F271" s="266"/>
      <c r="G271" s="266"/>
      <c r="H271" s="266"/>
      <c r="I271" s="266"/>
      <c r="J271" s="266"/>
      <c r="K271" s="266"/>
      <c r="L271" s="266"/>
      <c r="N271" s="277"/>
      <c r="O271" s="277"/>
    </row>
    <row r="272" spans="2:15">
      <c r="B272" s="266"/>
      <c r="C272" s="266"/>
      <c r="D272" s="266"/>
      <c r="E272" s="266"/>
      <c r="F272" s="266"/>
      <c r="G272" s="266"/>
      <c r="H272" s="266"/>
      <c r="I272" s="266"/>
      <c r="J272" s="266"/>
      <c r="K272" s="266"/>
      <c r="L272" s="266"/>
      <c r="N272" s="277"/>
      <c r="O272" s="277"/>
    </row>
    <row r="273" spans="2:15">
      <c r="B273" s="266"/>
      <c r="C273" s="266"/>
      <c r="D273" s="266"/>
      <c r="E273" s="266"/>
      <c r="F273" s="266"/>
      <c r="G273" s="266"/>
      <c r="H273" s="266"/>
      <c r="I273" s="266"/>
      <c r="J273" s="266"/>
      <c r="K273" s="266"/>
      <c r="L273" s="266"/>
      <c r="N273" s="277"/>
      <c r="O273" s="277"/>
    </row>
    <row r="274" spans="2:15">
      <c r="B274" s="266"/>
      <c r="C274" s="266"/>
      <c r="D274" s="266"/>
      <c r="E274" s="266"/>
      <c r="F274" s="266"/>
      <c r="G274" s="266"/>
      <c r="H274" s="266"/>
      <c r="I274" s="266"/>
      <c r="J274" s="266"/>
      <c r="K274" s="266"/>
      <c r="L274" s="266"/>
      <c r="N274" s="277"/>
      <c r="O274" s="277"/>
    </row>
    <row r="275" spans="2:15">
      <c r="B275" s="266"/>
      <c r="C275" s="266"/>
      <c r="D275" s="266"/>
      <c r="E275" s="266"/>
      <c r="F275" s="266"/>
      <c r="G275" s="266"/>
      <c r="H275" s="266"/>
      <c r="I275" s="266"/>
      <c r="J275" s="266"/>
      <c r="K275" s="266"/>
      <c r="L275" s="266"/>
      <c r="N275" s="277"/>
      <c r="O275" s="277"/>
    </row>
    <row r="276" spans="2:15">
      <c r="B276" s="266"/>
      <c r="C276" s="266"/>
      <c r="D276" s="266"/>
      <c r="E276" s="266"/>
      <c r="F276" s="266"/>
      <c r="G276" s="266"/>
      <c r="H276" s="266"/>
      <c r="I276" s="266"/>
      <c r="J276" s="266"/>
      <c r="K276" s="266"/>
      <c r="L276" s="266"/>
      <c r="N276" s="277"/>
      <c r="O276" s="277"/>
    </row>
    <row r="277" spans="2:15">
      <c r="B277" s="266"/>
      <c r="C277" s="266"/>
      <c r="D277" s="266"/>
      <c r="E277" s="266"/>
      <c r="F277" s="266"/>
      <c r="G277" s="266"/>
      <c r="H277" s="266"/>
      <c r="I277" s="266"/>
      <c r="J277" s="266"/>
      <c r="K277" s="266"/>
      <c r="L277" s="266"/>
      <c r="N277" s="277"/>
      <c r="O277" s="277"/>
    </row>
    <row r="278" spans="2:15">
      <c r="B278" s="266"/>
      <c r="C278" s="266"/>
      <c r="D278" s="266"/>
      <c r="E278" s="266"/>
      <c r="F278" s="266"/>
      <c r="G278" s="266"/>
      <c r="H278" s="266"/>
      <c r="I278" s="266"/>
      <c r="J278" s="266"/>
      <c r="K278" s="266"/>
      <c r="L278" s="266"/>
      <c r="N278" s="277"/>
      <c r="O278" s="277"/>
    </row>
    <row r="279" spans="2:15">
      <c r="B279" s="266"/>
      <c r="C279" s="266"/>
      <c r="D279" s="266"/>
      <c r="E279" s="266"/>
      <c r="F279" s="266"/>
      <c r="G279" s="266"/>
      <c r="H279" s="266"/>
      <c r="I279" s="266"/>
      <c r="J279" s="266"/>
      <c r="K279" s="266"/>
      <c r="L279" s="266"/>
      <c r="N279" s="277"/>
      <c r="O279" s="277"/>
    </row>
    <row r="280" spans="2:15">
      <c r="B280" s="266"/>
      <c r="C280" s="266"/>
      <c r="D280" s="266"/>
      <c r="E280" s="266"/>
      <c r="F280" s="266"/>
      <c r="G280" s="266"/>
      <c r="H280" s="266"/>
      <c r="I280" s="266"/>
      <c r="J280" s="266"/>
      <c r="K280" s="266"/>
      <c r="L280" s="266"/>
      <c r="N280" s="277"/>
      <c r="O280" s="277"/>
    </row>
    <row r="281" spans="2:15">
      <c r="B281" s="266"/>
      <c r="C281" s="266"/>
      <c r="D281" s="266"/>
      <c r="E281" s="266"/>
      <c r="F281" s="266"/>
      <c r="G281" s="266"/>
      <c r="H281" s="266"/>
      <c r="I281" s="266"/>
      <c r="J281" s="266"/>
      <c r="K281" s="266"/>
      <c r="L281" s="266"/>
      <c r="N281" s="277"/>
      <c r="O281" s="277"/>
    </row>
    <row r="282" spans="2:15">
      <c r="B282" s="266"/>
      <c r="C282" s="266"/>
      <c r="D282" s="266"/>
      <c r="E282" s="266"/>
      <c r="F282" s="266"/>
      <c r="G282" s="266"/>
      <c r="H282" s="266"/>
      <c r="I282" s="266"/>
      <c r="J282" s="266"/>
      <c r="K282" s="266"/>
      <c r="L282" s="266"/>
      <c r="N282" s="277"/>
      <c r="O282" s="277"/>
    </row>
    <row r="283" spans="2:15">
      <c r="B283" s="266"/>
      <c r="C283" s="266"/>
      <c r="D283" s="266"/>
      <c r="E283" s="266"/>
      <c r="F283" s="266"/>
      <c r="G283" s="266"/>
      <c r="H283" s="266"/>
      <c r="I283" s="266"/>
      <c r="J283" s="266"/>
      <c r="K283" s="266"/>
      <c r="L283" s="266"/>
      <c r="N283" s="277"/>
      <c r="O283" s="277"/>
    </row>
    <row r="284" spans="2:15">
      <c r="B284" s="266"/>
      <c r="C284" s="266"/>
      <c r="D284" s="266"/>
      <c r="E284" s="266"/>
      <c r="F284" s="266"/>
      <c r="G284" s="266"/>
      <c r="H284" s="266"/>
      <c r="I284" s="266"/>
      <c r="J284" s="266"/>
      <c r="K284" s="266"/>
      <c r="L284" s="266"/>
      <c r="N284" s="277"/>
      <c r="O284" s="277"/>
    </row>
    <row r="285" spans="2:15">
      <c r="B285" s="266"/>
      <c r="C285" s="266"/>
      <c r="D285" s="266"/>
      <c r="E285" s="266"/>
      <c r="F285" s="266"/>
      <c r="G285" s="266"/>
      <c r="H285" s="266"/>
      <c r="I285" s="266"/>
      <c r="J285" s="266"/>
      <c r="K285" s="266"/>
      <c r="L285" s="266"/>
      <c r="N285" s="277"/>
      <c r="O285" s="277"/>
    </row>
    <row r="286" spans="2:15">
      <c r="B286" s="266"/>
      <c r="C286" s="266"/>
      <c r="D286" s="266"/>
      <c r="E286" s="266"/>
      <c r="F286" s="266"/>
      <c r="G286" s="266"/>
      <c r="H286" s="266"/>
      <c r="I286" s="266"/>
      <c r="J286" s="266"/>
      <c r="K286" s="266"/>
      <c r="L286" s="266"/>
      <c r="N286" s="277"/>
      <c r="O286" s="277"/>
    </row>
    <row r="287" spans="2:15">
      <c r="B287" s="266"/>
      <c r="C287" s="266"/>
      <c r="D287" s="266"/>
      <c r="E287" s="266"/>
      <c r="F287" s="266"/>
      <c r="G287" s="266"/>
      <c r="H287" s="266"/>
      <c r="I287" s="266"/>
      <c r="J287" s="266"/>
      <c r="K287" s="266"/>
      <c r="L287" s="266"/>
      <c r="N287" s="277"/>
      <c r="O287" s="277"/>
    </row>
    <row r="288" spans="2:15">
      <c r="B288" s="266"/>
      <c r="C288" s="266"/>
      <c r="D288" s="266"/>
      <c r="E288" s="266"/>
      <c r="F288" s="266"/>
      <c r="G288" s="266"/>
      <c r="H288" s="266"/>
      <c r="I288" s="266"/>
      <c r="J288" s="266"/>
      <c r="K288" s="266"/>
      <c r="L288" s="266"/>
      <c r="N288" s="277"/>
      <c r="O288" s="277"/>
    </row>
    <row r="289" spans="2:15">
      <c r="B289" s="266"/>
      <c r="C289" s="266"/>
      <c r="D289" s="266"/>
      <c r="E289" s="266"/>
      <c r="F289" s="266"/>
      <c r="G289" s="266"/>
      <c r="H289" s="266"/>
      <c r="I289" s="266"/>
      <c r="J289" s="266"/>
      <c r="K289" s="266"/>
      <c r="L289" s="266"/>
      <c r="N289" s="277"/>
      <c r="O289" s="277"/>
    </row>
    <row r="290" spans="2:15">
      <c r="B290" s="266"/>
      <c r="C290" s="266"/>
      <c r="D290" s="266"/>
      <c r="E290" s="266"/>
      <c r="F290" s="266"/>
      <c r="G290" s="266"/>
      <c r="H290" s="266"/>
      <c r="I290" s="266"/>
      <c r="J290" s="266"/>
      <c r="K290" s="266"/>
      <c r="L290" s="266"/>
      <c r="N290" s="277"/>
      <c r="O290" s="277"/>
    </row>
    <row r="291" spans="2:15">
      <c r="B291" s="266"/>
      <c r="C291" s="266"/>
      <c r="D291" s="266"/>
      <c r="E291" s="266"/>
      <c r="F291" s="266"/>
      <c r="G291" s="266"/>
      <c r="H291" s="266"/>
      <c r="I291" s="266"/>
      <c r="J291" s="266"/>
      <c r="K291" s="266"/>
      <c r="L291" s="266"/>
      <c r="N291" s="277"/>
      <c r="O291" s="277"/>
    </row>
    <row r="292" spans="2:15">
      <c r="B292" s="266"/>
      <c r="C292" s="266"/>
      <c r="D292" s="266"/>
      <c r="E292" s="266"/>
      <c r="F292" s="266"/>
      <c r="G292" s="266"/>
      <c r="H292" s="266"/>
      <c r="I292" s="266"/>
      <c r="J292" s="266"/>
      <c r="K292" s="266"/>
      <c r="L292" s="266"/>
      <c r="N292" s="277"/>
      <c r="O292" s="277"/>
    </row>
    <row r="293" spans="2:15">
      <c r="B293" s="266"/>
      <c r="C293" s="266"/>
      <c r="D293" s="266"/>
      <c r="E293" s="266"/>
      <c r="F293" s="266"/>
      <c r="G293" s="266"/>
      <c r="H293" s="266"/>
      <c r="I293" s="266"/>
      <c r="J293" s="266"/>
      <c r="K293" s="266"/>
      <c r="L293" s="266"/>
      <c r="N293" s="277"/>
      <c r="O293" s="277"/>
    </row>
    <row r="294" spans="2:15">
      <c r="B294" s="266"/>
      <c r="C294" s="266"/>
      <c r="D294" s="266"/>
      <c r="E294" s="266"/>
      <c r="F294" s="266"/>
      <c r="G294" s="266"/>
      <c r="H294" s="266"/>
      <c r="I294" s="266"/>
      <c r="J294" s="266"/>
      <c r="K294" s="266"/>
      <c r="L294" s="266"/>
      <c r="N294" s="277"/>
      <c r="O294" s="277"/>
    </row>
    <row r="295" spans="2:15">
      <c r="B295" s="266"/>
      <c r="C295" s="266"/>
      <c r="D295" s="266"/>
      <c r="E295" s="266"/>
      <c r="F295" s="266"/>
      <c r="G295" s="266"/>
      <c r="H295" s="266"/>
      <c r="I295" s="266"/>
      <c r="J295" s="266"/>
      <c r="K295" s="266"/>
      <c r="L295" s="266"/>
      <c r="N295" s="277"/>
      <c r="O295" s="277"/>
    </row>
    <row r="296" spans="2:15">
      <c r="B296" s="266"/>
      <c r="C296" s="266"/>
      <c r="D296" s="266"/>
      <c r="E296" s="266"/>
      <c r="F296" s="266"/>
      <c r="G296" s="266"/>
      <c r="H296" s="266"/>
      <c r="I296" s="266"/>
      <c r="J296" s="266"/>
      <c r="K296" s="266"/>
      <c r="L296" s="266"/>
      <c r="N296" s="277"/>
      <c r="O296" s="277"/>
    </row>
    <row r="297" spans="2:15">
      <c r="B297" s="266"/>
      <c r="C297" s="266"/>
      <c r="D297" s="266"/>
      <c r="E297" s="266"/>
      <c r="F297" s="266"/>
      <c r="G297" s="266"/>
      <c r="H297" s="266"/>
      <c r="I297" s="266"/>
      <c r="J297" s="266"/>
      <c r="K297" s="266"/>
      <c r="L297" s="266"/>
      <c r="N297" s="277"/>
      <c r="O297" s="277"/>
    </row>
    <row r="298" spans="2:15">
      <c r="B298" s="266"/>
      <c r="C298" s="266"/>
      <c r="D298" s="266"/>
      <c r="E298" s="266"/>
      <c r="F298" s="266"/>
      <c r="G298" s="266"/>
      <c r="H298" s="266"/>
      <c r="I298" s="266"/>
      <c r="J298" s="266"/>
      <c r="K298" s="266"/>
      <c r="L298" s="266"/>
      <c r="N298" s="277"/>
      <c r="O298" s="277"/>
    </row>
    <row r="299" spans="2:15">
      <c r="B299" s="266"/>
      <c r="C299" s="266"/>
      <c r="D299" s="266"/>
      <c r="E299" s="266"/>
      <c r="F299" s="266"/>
      <c r="G299" s="266"/>
      <c r="H299" s="266"/>
      <c r="I299" s="266"/>
      <c r="J299" s="266"/>
      <c r="K299" s="266"/>
      <c r="L299" s="266"/>
      <c r="N299" s="277"/>
      <c r="O299" s="277"/>
    </row>
    <row r="300" spans="2:15">
      <c r="B300" s="266"/>
      <c r="C300" s="266"/>
      <c r="D300" s="266"/>
      <c r="E300" s="266"/>
      <c r="F300" s="266"/>
      <c r="G300" s="266"/>
      <c r="H300" s="266"/>
      <c r="I300" s="266"/>
      <c r="J300" s="266"/>
      <c r="K300" s="266"/>
      <c r="L300" s="266"/>
      <c r="N300" s="277"/>
      <c r="O300" s="277"/>
    </row>
    <row r="301" spans="2:15">
      <c r="B301" s="266"/>
      <c r="C301" s="266"/>
      <c r="D301" s="266"/>
      <c r="E301" s="266"/>
      <c r="F301" s="266"/>
      <c r="G301" s="266"/>
      <c r="H301" s="266"/>
      <c r="I301" s="266"/>
      <c r="J301" s="266"/>
      <c r="K301" s="266"/>
      <c r="L301" s="266"/>
      <c r="N301" s="277"/>
      <c r="O301" s="277"/>
    </row>
    <row r="302" spans="2:15">
      <c r="B302" s="266"/>
      <c r="C302" s="266"/>
      <c r="D302" s="266"/>
      <c r="E302" s="266"/>
      <c r="F302" s="266"/>
      <c r="G302" s="266"/>
      <c r="H302" s="266"/>
      <c r="I302" s="266"/>
      <c r="J302" s="266"/>
      <c r="K302" s="266"/>
      <c r="L302" s="266"/>
      <c r="N302" s="277"/>
      <c r="O302" s="277"/>
    </row>
    <row r="303" spans="2:15">
      <c r="B303" s="266"/>
      <c r="C303" s="266"/>
      <c r="D303" s="266"/>
      <c r="E303" s="266"/>
      <c r="F303" s="266"/>
      <c r="G303" s="266"/>
      <c r="H303" s="266"/>
      <c r="I303" s="266"/>
      <c r="J303" s="266"/>
      <c r="K303" s="266"/>
      <c r="L303" s="266"/>
      <c r="N303" s="277"/>
      <c r="O303" s="277"/>
    </row>
    <row r="304" spans="2:15">
      <c r="B304" s="266"/>
      <c r="C304" s="266"/>
      <c r="D304" s="266"/>
      <c r="E304" s="266"/>
      <c r="F304" s="266"/>
      <c r="G304" s="266"/>
      <c r="H304" s="266"/>
      <c r="I304" s="266"/>
      <c r="J304" s="266"/>
      <c r="K304" s="266"/>
      <c r="L304" s="266"/>
      <c r="N304" s="277"/>
      <c r="O304" s="277"/>
    </row>
    <row r="305" spans="2:15">
      <c r="B305" s="266"/>
      <c r="C305" s="266"/>
      <c r="D305" s="266"/>
      <c r="E305" s="266"/>
      <c r="F305" s="266"/>
      <c r="G305" s="266"/>
      <c r="H305" s="266"/>
      <c r="I305" s="266"/>
      <c r="J305" s="266"/>
      <c r="K305" s="266"/>
      <c r="L305" s="266"/>
      <c r="N305" s="277"/>
      <c r="O305" s="277"/>
    </row>
    <row r="306" spans="2:15">
      <c r="B306" s="266"/>
      <c r="C306" s="266"/>
      <c r="D306" s="266"/>
      <c r="E306" s="266"/>
      <c r="F306" s="266"/>
      <c r="G306" s="266"/>
      <c r="H306" s="266"/>
      <c r="I306" s="266"/>
      <c r="J306" s="266"/>
      <c r="K306" s="266"/>
      <c r="L306" s="266"/>
      <c r="N306" s="277"/>
      <c r="O306" s="277"/>
    </row>
    <row r="307" spans="2:15">
      <c r="B307" s="266"/>
      <c r="C307" s="266"/>
      <c r="D307" s="266"/>
      <c r="E307" s="266"/>
      <c r="F307" s="266"/>
      <c r="G307" s="266"/>
      <c r="H307" s="266"/>
      <c r="I307" s="266"/>
      <c r="J307" s="266"/>
      <c r="K307" s="266"/>
      <c r="L307" s="266"/>
      <c r="N307" s="277"/>
      <c r="O307" s="277"/>
    </row>
    <row r="308" spans="2:15">
      <c r="B308" s="266"/>
      <c r="C308" s="266"/>
      <c r="D308" s="266"/>
      <c r="E308" s="266"/>
      <c r="F308" s="266"/>
      <c r="G308" s="266"/>
      <c r="H308" s="266"/>
      <c r="I308" s="266"/>
      <c r="J308" s="266"/>
      <c r="K308" s="266"/>
      <c r="L308" s="266"/>
      <c r="N308" s="277"/>
      <c r="O308" s="277"/>
    </row>
    <row r="309" spans="2:15">
      <c r="B309" s="266"/>
      <c r="C309" s="266"/>
      <c r="D309" s="266"/>
      <c r="E309" s="266"/>
      <c r="F309" s="266"/>
      <c r="G309" s="266"/>
      <c r="H309" s="266"/>
      <c r="I309" s="266"/>
      <c r="J309" s="266"/>
      <c r="K309" s="266"/>
      <c r="L309" s="266"/>
      <c r="N309" s="277"/>
      <c r="O309" s="277"/>
    </row>
    <row r="310" spans="2:15">
      <c r="B310" s="266"/>
      <c r="C310" s="266"/>
      <c r="D310" s="266"/>
      <c r="E310" s="266"/>
      <c r="F310" s="266"/>
      <c r="G310" s="266"/>
      <c r="H310" s="266"/>
      <c r="I310" s="266"/>
      <c r="J310" s="266"/>
      <c r="K310" s="266"/>
      <c r="L310" s="266"/>
      <c r="N310" s="277"/>
      <c r="O310" s="277"/>
    </row>
    <row r="311" spans="2:15">
      <c r="B311" s="266"/>
      <c r="C311" s="266"/>
      <c r="D311" s="266"/>
      <c r="E311" s="266"/>
      <c r="F311" s="266"/>
      <c r="G311" s="266"/>
      <c r="H311" s="266"/>
      <c r="I311" s="266"/>
      <c r="J311" s="266"/>
      <c r="K311" s="266"/>
      <c r="L311" s="266"/>
      <c r="N311" s="277"/>
      <c r="O311" s="277"/>
    </row>
    <row r="312" spans="2:15">
      <c r="B312" s="266"/>
      <c r="C312" s="266"/>
      <c r="D312" s="266"/>
      <c r="E312" s="266"/>
      <c r="F312" s="266"/>
      <c r="G312" s="266"/>
      <c r="H312" s="266"/>
      <c r="I312" s="266"/>
      <c r="J312" s="266"/>
      <c r="K312" s="266"/>
      <c r="L312" s="266"/>
      <c r="N312" s="277"/>
      <c r="O312" s="277"/>
    </row>
    <row r="313" spans="2:15">
      <c r="B313" s="266"/>
      <c r="C313" s="266"/>
      <c r="D313" s="266"/>
      <c r="E313" s="266"/>
      <c r="F313" s="266"/>
      <c r="G313" s="266"/>
      <c r="H313" s="266"/>
      <c r="I313" s="266"/>
      <c r="J313" s="266"/>
      <c r="K313" s="266"/>
      <c r="L313" s="266"/>
      <c r="N313" s="277"/>
      <c r="O313" s="277"/>
    </row>
    <row r="314" spans="2:15">
      <c r="B314" s="266"/>
      <c r="C314" s="266"/>
      <c r="D314" s="266"/>
      <c r="E314" s="266"/>
      <c r="F314" s="266"/>
      <c r="G314" s="266"/>
      <c r="H314" s="266"/>
      <c r="I314" s="266"/>
      <c r="J314" s="266"/>
      <c r="K314" s="266"/>
      <c r="L314" s="266"/>
      <c r="N314" s="277"/>
      <c r="O314" s="277"/>
    </row>
    <row r="315" spans="2:15">
      <c r="B315" s="266"/>
      <c r="C315" s="266"/>
      <c r="D315" s="266"/>
      <c r="E315" s="266"/>
      <c r="F315" s="266"/>
      <c r="G315" s="266"/>
      <c r="H315" s="266"/>
      <c r="I315" s="266"/>
      <c r="J315" s="266"/>
      <c r="K315" s="266"/>
      <c r="L315" s="266"/>
      <c r="N315" s="277"/>
      <c r="O315" s="277"/>
    </row>
    <row r="316" spans="2:15">
      <c r="B316" s="266"/>
      <c r="C316" s="266"/>
      <c r="D316" s="266"/>
      <c r="E316" s="266"/>
      <c r="F316" s="266"/>
      <c r="G316" s="266"/>
      <c r="H316" s="266"/>
      <c r="I316" s="266"/>
      <c r="J316" s="266"/>
      <c r="K316" s="266"/>
      <c r="L316" s="266"/>
      <c r="N316" s="277"/>
      <c r="O316" s="277"/>
    </row>
    <row r="317" spans="2:15">
      <c r="B317" s="266"/>
      <c r="C317" s="266"/>
      <c r="D317" s="266"/>
      <c r="E317" s="266"/>
      <c r="F317" s="266"/>
      <c r="G317" s="266"/>
      <c r="H317" s="266"/>
      <c r="I317" s="266"/>
      <c r="J317" s="266"/>
      <c r="K317" s="266"/>
      <c r="L317" s="266"/>
      <c r="N317" s="277"/>
      <c r="O317" s="277"/>
    </row>
    <row r="318" spans="2:15">
      <c r="B318" s="266"/>
      <c r="C318" s="266"/>
      <c r="D318" s="266"/>
      <c r="E318" s="266"/>
      <c r="F318" s="266"/>
      <c r="G318" s="266"/>
      <c r="H318" s="266"/>
      <c r="I318" s="266"/>
      <c r="J318" s="266"/>
      <c r="K318" s="266"/>
      <c r="L318" s="266"/>
      <c r="N318" s="277"/>
      <c r="O318" s="277"/>
    </row>
    <row r="319" spans="2:15">
      <c r="B319" s="266"/>
      <c r="C319" s="266"/>
      <c r="D319" s="266"/>
      <c r="E319" s="266"/>
      <c r="F319" s="266"/>
      <c r="G319" s="266"/>
      <c r="H319" s="266"/>
      <c r="I319" s="266"/>
      <c r="J319" s="266"/>
      <c r="K319" s="266"/>
      <c r="L319" s="266"/>
      <c r="N319" s="277"/>
      <c r="O319" s="277"/>
    </row>
    <row r="320" spans="2:15">
      <c r="B320" s="266"/>
      <c r="C320" s="266"/>
      <c r="D320" s="266"/>
      <c r="E320" s="266"/>
      <c r="F320" s="266"/>
      <c r="G320" s="266"/>
      <c r="H320" s="266"/>
      <c r="I320" s="266"/>
      <c r="J320" s="266"/>
      <c r="K320" s="266"/>
      <c r="L320" s="266"/>
      <c r="N320" s="277"/>
      <c r="O320" s="277"/>
    </row>
    <row r="321" spans="2:15">
      <c r="B321" s="266"/>
      <c r="C321" s="266"/>
      <c r="D321" s="266"/>
      <c r="E321" s="266"/>
      <c r="F321" s="266"/>
      <c r="G321" s="266"/>
      <c r="H321" s="266"/>
      <c r="I321" s="266"/>
      <c r="J321" s="266"/>
      <c r="K321" s="266"/>
      <c r="L321" s="266"/>
      <c r="N321" s="277"/>
      <c r="O321" s="277"/>
    </row>
    <row r="322" spans="2:15">
      <c r="B322" s="266"/>
      <c r="C322" s="266"/>
      <c r="D322" s="266"/>
      <c r="E322" s="266"/>
      <c r="F322" s="266"/>
      <c r="G322" s="266"/>
      <c r="H322" s="266"/>
      <c r="I322" s="266"/>
      <c r="J322" s="266"/>
      <c r="K322" s="266"/>
      <c r="L322" s="266"/>
      <c r="N322" s="277"/>
      <c r="O322" s="277"/>
    </row>
    <row r="323" spans="2:15">
      <c r="B323" s="266"/>
      <c r="C323" s="266"/>
      <c r="D323" s="266"/>
      <c r="E323" s="266"/>
      <c r="F323" s="266"/>
      <c r="G323" s="266"/>
      <c r="H323" s="266"/>
      <c r="I323" s="266"/>
      <c r="J323" s="266"/>
      <c r="K323" s="266"/>
      <c r="L323" s="266"/>
      <c r="N323" s="277"/>
      <c r="O323" s="277"/>
    </row>
    <row r="324" spans="2:15">
      <c r="B324" s="266"/>
      <c r="C324" s="266"/>
      <c r="D324" s="266"/>
      <c r="E324" s="266"/>
      <c r="F324" s="266"/>
      <c r="G324" s="266"/>
      <c r="H324" s="266"/>
      <c r="I324" s="266"/>
      <c r="J324" s="266"/>
      <c r="K324" s="266"/>
      <c r="L324" s="266"/>
      <c r="N324" s="277"/>
      <c r="O324" s="277"/>
    </row>
    <row r="325" spans="2:15">
      <c r="B325" s="266"/>
      <c r="C325" s="266"/>
      <c r="D325" s="266"/>
      <c r="E325" s="266"/>
      <c r="F325" s="266"/>
      <c r="G325" s="266"/>
      <c r="H325" s="266"/>
      <c r="I325" s="266"/>
      <c r="J325" s="266"/>
      <c r="K325" s="266"/>
      <c r="L325" s="266"/>
      <c r="N325" s="277"/>
      <c r="O325" s="277"/>
    </row>
    <row r="326" spans="2:15">
      <c r="B326" s="266"/>
      <c r="C326" s="266"/>
      <c r="D326" s="266"/>
      <c r="E326" s="266"/>
      <c r="F326" s="266"/>
      <c r="G326" s="266"/>
      <c r="H326" s="266"/>
      <c r="I326" s="266"/>
      <c r="J326" s="266"/>
      <c r="K326" s="266"/>
      <c r="L326" s="266"/>
      <c r="N326" s="277"/>
      <c r="O326" s="277"/>
    </row>
    <row r="327" spans="2:15">
      <c r="B327" s="266"/>
      <c r="C327" s="266"/>
      <c r="D327" s="266"/>
      <c r="E327" s="266"/>
      <c r="F327" s="266"/>
      <c r="G327" s="266"/>
      <c r="H327" s="266"/>
      <c r="I327" s="266"/>
      <c r="J327" s="266"/>
      <c r="K327" s="266"/>
      <c r="L327" s="266"/>
      <c r="N327" s="277"/>
      <c r="O327" s="277"/>
    </row>
    <row r="328" spans="2:15">
      <c r="B328" s="266"/>
      <c r="C328" s="266"/>
      <c r="D328" s="266"/>
      <c r="E328" s="266"/>
      <c r="F328" s="266"/>
      <c r="G328" s="266"/>
      <c r="H328" s="266"/>
      <c r="I328" s="266"/>
      <c r="J328" s="266"/>
      <c r="K328" s="266"/>
      <c r="L328" s="266"/>
      <c r="N328" s="277"/>
      <c r="O328" s="277"/>
    </row>
    <row r="329" spans="2:15">
      <c r="B329" s="266"/>
      <c r="C329" s="266"/>
      <c r="D329" s="266"/>
      <c r="E329" s="266"/>
      <c r="F329" s="266"/>
      <c r="G329" s="266"/>
      <c r="H329" s="266"/>
      <c r="I329" s="266"/>
      <c r="J329" s="266"/>
      <c r="K329" s="266"/>
      <c r="L329" s="266"/>
      <c r="N329" s="277"/>
      <c r="O329" s="277"/>
    </row>
    <row r="330" spans="2:15">
      <c r="B330" s="266"/>
      <c r="C330" s="266"/>
      <c r="D330" s="266"/>
      <c r="E330" s="266"/>
      <c r="F330" s="266"/>
      <c r="G330" s="266"/>
      <c r="H330" s="266"/>
      <c r="I330" s="266"/>
      <c r="J330" s="266"/>
      <c r="K330" s="266"/>
      <c r="L330" s="266"/>
      <c r="N330" s="277"/>
      <c r="O330" s="277"/>
    </row>
    <row r="331" spans="2:15">
      <c r="B331" s="266"/>
      <c r="C331" s="266"/>
      <c r="D331" s="266"/>
      <c r="E331" s="266"/>
      <c r="F331" s="266"/>
      <c r="G331" s="266"/>
      <c r="H331" s="266"/>
      <c r="I331" s="266"/>
      <c r="J331" s="266"/>
      <c r="K331" s="266"/>
      <c r="L331" s="266"/>
      <c r="N331" s="277"/>
      <c r="O331" s="277"/>
    </row>
    <row r="332" spans="2:15">
      <c r="B332" s="266"/>
      <c r="C332" s="266"/>
      <c r="D332" s="266"/>
      <c r="E332" s="266"/>
      <c r="F332" s="266"/>
      <c r="G332" s="266"/>
      <c r="H332" s="266"/>
      <c r="I332" s="266"/>
      <c r="J332" s="266"/>
      <c r="K332" s="266"/>
      <c r="L332" s="266"/>
      <c r="N332" s="277"/>
      <c r="O332" s="277"/>
    </row>
    <row r="333" spans="2:15">
      <c r="B333" s="266"/>
      <c r="C333" s="266"/>
      <c r="D333" s="266"/>
      <c r="E333" s="266"/>
      <c r="F333" s="266"/>
      <c r="G333" s="266"/>
      <c r="H333" s="266"/>
      <c r="I333" s="266"/>
      <c r="J333" s="266"/>
      <c r="K333" s="266"/>
      <c r="L333" s="266"/>
      <c r="N333" s="277"/>
      <c r="O333" s="277"/>
    </row>
    <row r="334" spans="2:15">
      <c r="B334" s="266"/>
      <c r="C334" s="266"/>
      <c r="D334" s="266"/>
      <c r="E334" s="266"/>
      <c r="F334" s="266"/>
      <c r="G334" s="266"/>
      <c r="H334" s="266"/>
      <c r="I334" s="266"/>
      <c r="J334" s="266"/>
      <c r="K334" s="266"/>
      <c r="L334" s="266"/>
      <c r="N334" s="277"/>
      <c r="O334" s="277"/>
    </row>
    <row r="335" spans="2:15">
      <c r="B335" s="266"/>
      <c r="C335" s="266"/>
      <c r="D335" s="266"/>
      <c r="E335" s="266"/>
      <c r="F335" s="266"/>
      <c r="G335" s="266"/>
      <c r="H335" s="266"/>
      <c r="I335" s="266"/>
      <c r="J335" s="266"/>
      <c r="K335" s="266"/>
      <c r="L335" s="266"/>
      <c r="N335" s="277"/>
      <c r="O335" s="277"/>
    </row>
    <row r="336" spans="2:15">
      <c r="B336" s="266"/>
      <c r="C336" s="266"/>
      <c r="D336" s="266"/>
      <c r="E336" s="266"/>
      <c r="F336" s="266"/>
      <c r="G336" s="266"/>
      <c r="H336" s="266"/>
      <c r="I336" s="266"/>
      <c r="J336" s="266"/>
      <c r="K336" s="266"/>
      <c r="L336" s="266"/>
      <c r="N336" s="277"/>
      <c r="O336" s="277"/>
    </row>
    <row r="337" spans="2:15">
      <c r="B337" s="266"/>
      <c r="C337" s="266"/>
      <c r="D337" s="266"/>
      <c r="E337" s="266"/>
      <c r="F337" s="266"/>
      <c r="G337" s="266"/>
      <c r="H337" s="266"/>
      <c r="I337" s="266"/>
      <c r="J337" s="266"/>
      <c r="K337" s="266"/>
      <c r="L337" s="266"/>
      <c r="N337" s="277"/>
      <c r="O337" s="277"/>
    </row>
    <row r="338" spans="2:15">
      <c r="B338" s="266"/>
      <c r="C338" s="266"/>
      <c r="D338" s="266"/>
      <c r="E338" s="266"/>
      <c r="F338" s="266"/>
      <c r="G338" s="266"/>
      <c r="H338" s="266"/>
      <c r="I338" s="266"/>
      <c r="J338" s="266"/>
      <c r="K338" s="266"/>
      <c r="L338" s="266"/>
      <c r="N338" s="277"/>
      <c r="O338" s="277"/>
    </row>
    <row r="339" spans="2:15">
      <c r="B339" s="266"/>
      <c r="C339" s="266"/>
      <c r="D339" s="266"/>
      <c r="E339" s="266"/>
      <c r="F339" s="266"/>
      <c r="G339" s="266"/>
      <c r="H339" s="266"/>
      <c r="I339" s="266"/>
      <c r="J339" s="266"/>
      <c r="K339" s="266"/>
      <c r="L339" s="266"/>
      <c r="N339" s="277"/>
      <c r="O339" s="277"/>
    </row>
    <row r="340" spans="2:15">
      <c r="B340" s="266"/>
      <c r="C340" s="266"/>
      <c r="D340" s="266"/>
      <c r="E340" s="266"/>
      <c r="F340" s="266"/>
      <c r="G340" s="266"/>
      <c r="H340" s="266"/>
      <c r="I340" s="266"/>
      <c r="J340" s="266"/>
      <c r="K340" s="266"/>
      <c r="L340" s="266"/>
      <c r="N340" s="277"/>
      <c r="O340" s="277"/>
    </row>
    <row r="341" spans="2:15">
      <c r="B341" s="266"/>
      <c r="C341" s="266"/>
      <c r="D341" s="266"/>
      <c r="E341" s="266"/>
      <c r="F341" s="266"/>
      <c r="G341" s="266"/>
      <c r="H341" s="266"/>
      <c r="I341" s="266"/>
      <c r="J341" s="266"/>
      <c r="K341" s="266"/>
      <c r="L341" s="266"/>
      <c r="N341" s="277"/>
      <c r="O341" s="277"/>
    </row>
    <row r="342" spans="2:15">
      <c r="B342" s="266"/>
      <c r="C342" s="266"/>
      <c r="D342" s="266"/>
      <c r="E342" s="266"/>
      <c r="F342" s="266"/>
      <c r="G342" s="266"/>
      <c r="H342" s="266"/>
      <c r="I342" s="266"/>
      <c r="J342" s="266"/>
      <c r="K342" s="266"/>
      <c r="L342" s="266"/>
      <c r="N342" s="277"/>
      <c r="O342" s="277"/>
    </row>
    <row r="343" spans="2:15">
      <c r="B343" s="266"/>
      <c r="C343" s="266"/>
      <c r="D343" s="266"/>
      <c r="E343" s="266"/>
      <c r="F343" s="266"/>
      <c r="G343" s="266"/>
      <c r="H343" s="266"/>
      <c r="I343" s="266"/>
      <c r="J343" s="266"/>
      <c r="K343" s="266"/>
      <c r="L343" s="266"/>
      <c r="N343" s="277"/>
      <c r="O343" s="277"/>
    </row>
    <row r="344" spans="2:15">
      <c r="B344" s="266"/>
      <c r="C344" s="266"/>
      <c r="D344" s="266"/>
      <c r="E344" s="266"/>
      <c r="F344" s="266"/>
      <c r="G344" s="266"/>
      <c r="H344" s="266"/>
      <c r="I344" s="266"/>
      <c r="J344" s="266"/>
      <c r="K344" s="266"/>
      <c r="L344" s="266"/>
      <c r="N344" s="277"/>
      <c r="O344" s="277"/>
    </row>
    <row r="345" spans="2:15">
      <c r="B345" s="266"/>
      <c r="C345" s="266"/>
      <c r="D345" s="266"/>
      <c r="E345" s="266"/>
      <c r="F345" s="266"/>
      <c r="G345" s="266"/>
      <c r="H345" s="266"/>
      <c r="I345" s="266"/>
      <c r="J345" s="266"/>
      <c r="K345" s="266"/>
      <c r="L345" s="266"/>
      <c r="N345" s="277"/>
      <c r="O345" s="277"/>
    </row>
    <row r="346" spans="2:15">
      <c r="B346" s="266"/>
      <c r="C346" s="266"/>
      <c r="D346" s="266"/>
      <c r="E346" s="266"/>
      <c r="F346" s="266"/>
      <c r="G346" s="266"/>
      <c r="H346" s="266"/>
      <c r="I346" s="266"/>
      <c r="J346" s="266"/>
      <c r="K346" s="266"/>
      <c r="L346" s="266"/>
      <c r="N346" s="277"/>
      <c r="O346" s="277"/>
    </row>
    <row r="347" spans="2:15">
      <c r="B347" s="266"/>
      <c r="C347" s="266"/>
      <c r="D347" s="266"/>
      <c r="E347" s="266"/>
      <c r="F347" s="266"/>
      <c r="G347" s="266"/>
      <c r="H347" s="266"/>
      <c r="I347" s="266"/>
      <c r="J347" s="266"/>
      <c r="K347" s="266"/>
      <c r="L347" s="266"/>
      <c r="N347" s="277"/>
      <c r="O347" s="277"/>
    </row>
    <row r="348" spans="2:15">
      <c r="B348" s="266"/>
      <c r="C348" s="266"/>
      <c r="D348" s="266"/>
      <c r="E348" s="266"/>
      <c r="F348" s="266"/>
      <c r="G348" s="266"/>
      <c r="H348" s="266"/>
      <c r="I348" s="266"/>
      <c r="J348" s="266"/>
      <c r="K348" s="266"/>
      <c r="L348" s="266"/>
      <c r="N348" s="277"/>
      <c r="O348" s="277"/>
    </row>
    <row r="349" spans="2:15">
      <c r="B349" s="266"/>
      <c r="C349" s="266"/>
      <c r="D349" s="266"/>
      <c r="E349" s="266"/>
      <c r="F349" s="266"/>
      <c r="G349" s="266"/>
      <c r="H349" s="266"/>
      <c r="I349" s="266"/>
      <c r="J349" s="266"/>
      <c r="K349" s="266"/>
      <c r="L349" s="266"/>
      <c r="N349" s="277"/>
      <c r="O349" s="277"/>
    </row>
    <row r="350" spans="2:15">
      <c r="B350" s="266"/>
      <c r="C350" s="266"/>
      <c r="D350" s="266"/>
      <c r="E350" s="266"/>
      <c r="F350" s="266"/>
      <c r="G350" s="266"/>
      <c r="H350" s="266"/>
      <c r="I350" s="266"/>
      <c r="J350" s="266"/>
      <c r="K350" s="266"/>
      <c r="L350" s="266"/>
      <c r="N350" s="277"/>
      <c r="O350" s="277"/>
    </row>
    <row r="351" spans="2:15">
      <c r="B351" s="266"/>
      <c r="C351" s="266"/>
      <c r="D351" s="266"/>
      <c r="E351" s="266"/>
      <c r="F351" s="266"/>
      <c r="G351" s="266"/>
      <c r="H351" s="266"/>
      <c r="I351" s="266"/>
      <c r="J351" s="266"/>
      <c r="K351" s="266"/>
      <c r="L351" s="266"/>
      <c r="N351" s="277"/>
      <c r="O351" s="277"/>
    </row>
    <row r="352" spans="2:15">
      <c r="B352" s="266"/>
      <c r="C352" s="266"/>
      <c r="D352" s="266"/>
      <c r="E352" s="266"/>
      <c r="F352" s="266"/>
      <c r="G352" s="266"/>
      <c r="H352" s="266"/>
      <c r="I352" s="266"/>
      <c r="J352" s="266"/>
      <c r="K352" s="266"/>
      <c r="L352" s="266"/>
      <c r="N352" s="277"/>
      <c r="O352" s="277"/>
    </row>
    <row r="353" spans="2:15">
      <c r="B353" s="266"/>
      <c r="C353" s="266"/>
      <c r="D353" s="266"/>
      <c r="E353" s="266"/>
      <c r="F353" s="266"/>
      <c r="G353" s="266"/>
      <c r="H353" s="266"/>
      <c r="I353" s="266"/>
      <c r="J353" s="266"/>
      <c r="K353" s="266"/>
      <c r="L353" s="266"/>
      <c r="N353" s="277"/>
      <c r="O353" s="277"/>
    </row>
    <row r="354" spans="2:15">
      <c r="B354" s="266"/>
      <c r="C354" s="266"/>
      <c r="D354" s="266"/>
      <c r="E354" s="266"/>
      <c r="F354" s="266"/>
      <c r="G354" s="266"/>
      <c r="H354" s="266"/>
      <c r="I354" s="266"/>
      <c r="J354" s="266"/>
      <c r="K354" s="266"/>
      <c r="L354" s="266"/>
      <c r="N354" s="277"/>
      <c r="O354" s="277"/>
    </row>
    <row r="355" spans="2:15">
      <c r="B355" s="266"/>
      <c r="C355" s="266"/>
      <c r="D355" s="266"/>
      <c r="E355" s="266"/>
      <c r="F355" s="266"/>
      <c r="G355" s="266"/>
      <c r="H355" s="266"/>
      <c r="I355" s="266"/>
      <c r="J355" s="266"/>
      <c r="K355" s="266"/>
      <c r="L355" s="266"/>
      <c r="N355" s="277"/>
      <c r="O355" s="277"/>
    </row>
    <row r="356" spans="2:15">
      <c r="B356" s="266"/>
      <c r="C356" s="266"/>
      <c r="D356" s="266"/>
      <c r="E356" s="266"/>
      <c r="F356" s="266"/>
      <c r="G356" s="266"/>
      <c r="H356" s="266"/>
      <c r="I356" s="266"/>
      <c r="J356" s="266"/>
      <c r="K356" s="266"/>
      <c r="L356" s="266"/>
      <c r="N356" s="277"/>
      <c r="O356" s="277"/>
    </row>
    <row r="357" spans="2:15">
      <c r="B357" s="266"/>
      <c r="C357" s="266"/>
      <c r="D357" s="266"/>
      <c r="E357" s="266"/>
      <c r="F357" s="266"/>
      <c r="G357" s="266"/>
      <c r="H357" s="266"/>
      <c r="I357" s="266"/>
      <c r="J357" s="266"/>
      <c r="K357" s="266"/>
      <c r="L357" s="266"/>
      <c r="N357" s="277"/>
      <c r="O357" s="277"/>
    </row>
    <row r="358" spans="2:15">
      <c r="B358" s="266"/>
      <c r="C358" s="266"/>
      <c r="D358" s="266"/>
      <c r="E358" s="266"/>
      <c r="F358" s="266"/>
      <c r="G358" s="266"/>
      <c r="H358" s="266"/>
      <c r="I358" s="266"/>
      <c r="J358" s="266"/>
      <c r="K358" s="266"/>
      <c r="L358" s="266"/>
      <c r="N358" s="277"/>
      <c r="O358" s="277"/>
    </row>
    <row r="359" spans="2:15">
      <c r="B359" s="266"/>
      <c r="C359" s="266"/>
      <c r="D359" s="266"/>
      <c r="E359" s="266"/>
      <c r="F359" s="266"/>
      <c r="G359" s="266"/>
      <c r="H359" s="266"/>
      <c r="I359" s="266"/>
      <c r="J359" s="266"/>
      <c r="K359" s="266"/>
      <c r="L359" s="266"/>
      <c r="N359" s="277"/>
      <c r="O359" s="277"/>
    </row>
    <row r="360" spans="2:15">
      <c r="B360" s="266"/>
      <c r="C360" s="266"/>
      <c r="D360" s="266"/>
      <c r="E360" s="266"/>
      <c r="F360" s="266"/>
      <c r="G360" s="266"/>
      <c r="H360" s="266"/>
      <c r="I360" s="266"/>
      <c r="J360" s="266"/>
      <c r="K360" s="266"/>
      <c r="L360" s="266"/>
      <c r="N360" s="277"/>
      <c r="O360" s="277"/>
    </row>
    <row r="361" spans="2:15">
      <c r="B361" s="266"/>
      <c r="C361" s="266"/>
      <c r="D361" s="266"/>
      <c r="E361" s="266"/>
      <c r="F361" s="266"/>
      <c r="G361" s="266"/>
      <c r="H361" s="266"/>
      <c r="I361" s="266"/>
      <c r="J361" s="266"/>
      <c r="K361" s="266"/>
      <c r="L361" s="266"/>
      <c r="N361" s="277"/>
      <c r="O361" s="277"/>
    </row>
    <row r="362" spans="2:15">
      <c r="B362" s="266"/>
      <c r="C362" s="266"/>
      <c r="D362" s="266"/>
      <c r="E362" s="266"/>
      <c r="F362" s="266"/>
      <c r="G362" s="266"/>
      <c r="H362" s="266"/>
      <c r="I362" s="266"/>
      <c r="J362" s="266"/>
      <c r="K362" s="266"/>
      <c r="L362" s="266"/>
      <c r="N362" s="277"/>
      <c r="O362" s="277"/>
    </row>
    <row r="363" spans="2:15">
      <c r="B363" s="266"/>
      <c r="C363" s="266"/>
      <c r="D363" s="266"/>
      <c r="E363" s="266"/>
      <c r="F363" s="266"/>
      <c r="G363" s="266"/>
      <c r="H363" s="266"/>
      <c r="I363" s="266"/>
      <c r="J363" s="266"/>
      <c r="K363" s="266"/>
      <c r="L363" s="266"/>
      <c r="N363" s="277"/>
      <c r="O363" s="277"/>
    </row>
    <row r="364" spans="2:15">
      <c r="B364" s="266"/>
      <c r="C364" s="266"/>
      <c r="D364" s="266"/>
      <c r="E364" s="266"/>
      <c r="F364" s="266"/>
      <c r="G364" s="266"/>
      <c r="H364" s="266"/>
      <c r="I364" s="266"/>
      <c r="J364" s="266"/>
      <c r="K364" s="266"/>
      <c r="L364" s="266"/>
      <c r="N364" s="277"/>
      <c r="O364" s="277"/>
    </row>
    <row r="365" spans="2:15">
      <c r="B365" s="266"/>
      <c r="C365" s="266"/>
      <c r="D365" s="266"/>
      <c r="E365" s="266"/>
      <c r="F365" s="266"/>
      <c r="G365" s="266"/>
      <c r="H365" s="266"/>
      <c r="I365" s="266"/>
      <c r="J365" s="266"/>
      <c r="K365" s="266"/>
      <c r="L365" s="266"/>
      <c r="N365" s="277"/>
      <c r="O365" s="277"/>
    </row>
    <row r="366" spans="2:15">
      <c r="B366" s="266"/>
      <c r="C366" s="266"/>
      <c r="D366" s="266"/>
      <c r="E366" s="266"/>
      <c r="F366" s="266"/>
      <c r="G366" s="266"/>
      <c r="H366" s="266"/>
      <c r="I366" s="266"/>
      <c r="J366" s="266"/>
      <c r="K366" s="266"/>
      <c r="L366" s="266"/>
      <c r="N366" s="277"/>
      <c r="O366" s="277"/>
    </row>
    <row r="367" spans="2:15">
      <c r="B367" s="266"/>
      <c r="C367" s="266"/>
      <c r="D367" s="266"/>
      <c r="E367" s="266"/>
      <c r="F367" s="266"/>
      <c r="G367" s="266"/>
      <c r="H367" s="266"/>
      <c r="I367" s="266"/>
      <c r="J367" s="266"/>
      <c r="K367" s="266"/>
      <c r="L367" s="266"/>
      <c r="N367" s="277"/>
      <c r="O367" s="277"/>
    </row>
    <row r="368" spans="2:15">
      <c r="B368" s="266"/>
      <c r="C368" s="266"/>
      <c r="D368" s="266"/>
      <c r="E368" s="266"/>
      <c r="F368" s="266"/>
      <c r="G368" s="266"/>
      <c r="H368" s="266"/>
      <c r="I368" s="266"/>
      <c r="J368" s="266"/>
      <c r="K368" s="266"/>
      <c r="L368" s="266"/>
      <c r="N368" s="277"/>
      <c r="O368" s="277"/>
    </row>
    <row r="369" spans="2:15">
      <c r="B369" s="266"/>
      <c r="C369" s="266"/>
      <c r="D369" s="266"/>
      <c r="E369" s="266"/>
      <c r="F369" s="266"/>
      <c r="G369" s="266"/>
      <c r="H369" s="266"/>
      <c r="I369" s="266"/>
      <c r="J369" s="266"/>
      <c r="K369" s="266"/>
      <c r="L369" s="266"/>
      <c r="N369" s="277"/>
      <c r="O369" s="277"/>
    </row>
    <row r="370" spans="2:15">
      <c r="B370" s="266"/>
      <c r="C370" s="266"/>
      <c r="D370" s="266"/>
      <c r="E370" s="266"/>
      <c r="F370" s="266"/>
      <c r="G370" s="266"/>
      <c r="H370" s="266"/>
      <c r="I370" s="266"/>
      <c r="J370" s="266"/>
      <c r="K370" s="266"/>
      <c r="L370" s="266"/>
      <c r="N370" s="277"/>
      <c r="O370" s="277"/>
    </row>
    <row r="371" spans="2:15">
      <c r="B371" s="266"/>
      <c r="C371" s="266"/>
      <c r="D371" s="266"/>
      <c r="E371" s="266"/>
      <c r="F371" s="266"/>
      <c r="G371" s="266"/>
      <c r="H371" s="266"/>
      <c r="I371" s="266"/>
      <c r="J371" s="266"/>
      <c r="K371" s="266"/>
      <c r="L371" s="266"/>
      <c r="N371" s="277"/>
      <c r="O371" s="277"/>
    </row>
    <row r="372" spans="2:15">
      <c r="B372" s="266"/>
      <c r="C372" s="266"/>
      <c r="D372" s="266"/>
      <c r="E372" s="266"/>
      <c r="F372" s="266"/>
      <c r="G372" s="266"/>
      <c r="H372" s="266"/>
      <c r="I372" s="266"/>
      <c r="J372" s="266"/>
      <c r="K372" s="266"/>
      <c r="L372" s="266"/>
      <c r="N372" s="277"/>
      <c r="O372" s="277"/>
    </row>
    <row r="373" spans="2:15">
      <c r="B373" s="266"/>
      <c r="C373" s="266"/>
      <c r="D373" s="266"/>
      <c r="E373" s="266"/>
      <c r="F373" s="266"/>
      <c r="G373" s="266"/>
      <c r="H373" s="266"/>
      <c r="I373" s="266"/>
      <c r="J373" s="266"/>
      <c r="K373" s="266"/>
      <c r="L373" s="266"/>
      <c r="N373" s="277"/>
      <c r="O373" s="277"/>
    </row>
    <row r="374" spans="2:15">
      <c r="B374" s="266"/>
      <c r="C374" s="266"/>
      <c r="D374" s="266"/>
      <c r="E374" s="266"/>
      <c r="F374" s="266"/>
      <c r="G374" s="266"/>
      <c r="H374" s="266"/>
      <c r="I374" s="266"/>
      <c r="J374" s="266"/>
      <c r="K374" s="266"/>
      <c r="L374" s="266"/>
      <c r="N374" s="277"/>
      <c r="O374" s="277"/>
    </row>
    <row r="375" spans="2:15">
      <c r="B375" s="266"/>
      <c r="C375" s="266"/>
      <c r="D375" s="266"/>
      <c r="E375" s="266"/>
      <c r="F375" s="266"/>
      <c r="G375" s="266"/>
      <c r="H375" s="266"/>
      <c r="I375" s="266"/>
      <c r="J375" s="266"/>
      <c r="K375" s="266"/>
      <c r="L375" s="266"/>
      <c r="N375" s="277"/>
      <c r="O375" s="277"/>
    </row>
    <row r="376" spans="2:15">
      <c r="B376" s="266"/>
      <c r="C376" s="266"/>
      <c r="D376" s="266"/>
      <c r="E376" s="266"/>
      <c r="F376" s="266"/>
      <c r="G376" s="266"/>
      <c r="H376" s="266"/>
      <c r="I376" s="266"/>
      <c r="J376" s="266"/>
      <c r="K376" s="266"/>
      <c r="L376" s="266"/>
      <c r="N376" s="277"/>
      <c r="O376" s="277"/>
    </row>
    <row r="377" spans="2:15">
      <c r="B377" s="266"/>
      <c r="C377" s="266"/>
      <c r="D377" s="266"/>
      <c r="E377" s="266"/>
      <c r="F377" s="266"/>
      <c r="G377" s="266"/>
      <c r="H377" s="266"/>
      <c r="I377" s="266"/>
      <c r="J377" s="266"/>
      <c r="K377" s="266"/>
      <c r="L377" s="266"/>
      <c r="N377" s="277"/>
      <c r="O377" s="277"/>
    </row>
    <row r="378" spans="2:15">
      <c r="B378" s="266"/>
      <c r="C378" s="266"/>
      <c r="D378" s="266"/>
      <c r="E378" s="266"/>
      <c r="F378" s="266"/>
      <c r="G378" s="266"/>
      <c r="H378" s="266"/>
      <c r="I378" s="266"/>
      <c r="J378" s="266"/>
      <c r="K378" s="266"/>
      <c r="L378" s="266"/>
      <c r="N378" s="277"/>
      <c r="O378" s="277"/>
    </row>
    <row r="379" spans="2:15">
      <c r="B379" s="266"/>
      <c r="C379" s="266"/>
      <c r="D379" s="266"/>
      <c r="E379" s="266"/>
      <c r="F379" s="266"/>
      <c r="G379" s="266"/>
      <c r="H379" s="266"/>
      <c r="I379" s="266"/>
      <c r="J379" s="266"/>
      <c r="K379" s="266"/>
      <c r="L379" s="266"/>
      <c r="N379" s="277"/>
      <c r="O379" s="277"/>
    </row>
    <row r="380" spans="2:15">
      <c r="B380" s="266"/>
      <c r="C380" s="266"/>
      <c r="D380" s="266"/>
      <c r="E380" s="266"/>
      <c r="F380" s="266"/>
      <c r="G380" s="266"/>
      <c r="H380" s="266"/>
      <c r="I380" s="266"/>
      <c r="J380" s="266"/>
      <c r="K380" s="266"/>
      <c r="L380" s="266"/>
      <c r="N380" s="277"/>
      <c r="O380" s="277"/>
    </row>
    <row r="381" spans="2:15">
      <c r="B381" s="266"/>
      <c r="C381" s="266"/>
      <c r="D381" s="266"/>
      <c r="E381" s="266"/>
      <c r="F381" s="266"/>
      <c r="G381" s="266"/>
      <c r="H381" s="266"/>
      <c r="I381" s="266"/>
      <c r="J381" s="266"/>
      <c r="K381" s="266"/>
      <c r="L381" s="266"/>
      <c r="N381" s="277"/>
      <c r="O381" s="277"/>
    </row>
    <row r="382" spans="2:15">
      <c r="B382" s="266"/>
      <c r="C382" s="266"/>
      <c r="D382" s="266"/>
      <c r="E382" s="266"/>
      <c r="F382" s="266"/>
      <c r="G382" s="266"/>
      <c r="H382" s="266"/>
      <c r="I382" s="266"/>
      <c r="J382" s="266"/>
      <c r="K382" s="266"/>
      <c r="L382" s="266"/>
      <c r="N382" s="277"/>
      <c r="O382" s="277"/>
    </row>
    <row r="383" spans="2:15">
      <c r="B383" s="266"/>
      <c r="C383" s="266"/>
      <c r="D383" s="266"/>
      <c r="E383" s="266"/>
      <c r="F383" s="266"/>
      <c r="G383" s="266"/>
      <c r="H383" s="266"/>
      <c r="I383" s="266"/>
      <c r="J383" s="266"/>
      <c r="K383" s="266"/>
      <c r="L383" s="266"/>
      <c r="N383" s="277"/>
      <c r="O383" s="277"/>
    </row>
    <row r="384" spans="2:15">
      <c r="B384" s="266"/>
      <c r="C384" s="266"/>
      <c r="D384" s="266"/>
      <c r="E384" s="266"/>
      <c r="F384" s="266"/>
      <c r="G384" s="266"/>
      <c r="H384" s="266"/>
      <c r="I384" s="266"/>
      <c r="J384" s="266"/>
      <c r="K384" s="266"/>
      <c r="L384" s="266"/>
      <c r="N384" s="277"/>
      <c r="O384" s="277"/>
    </row>
    <row r="385" spans="2:15">
      <c r="B385" s="266"/>
      <c r="C385" s="266"/>
      <c r="D385" s="266"/>
      <c r="E385" s="266"/>
      <c r="F385" s="266"/>
      <c r="G385" s="266"/>
      <c r="H385" s="266"/>
      <c r="I385" s="266"/>
      <c r="J385" s="266"/>
      <c r="K385" s="266"/>
      <c r="L385" s="266"/>
      <c r="N385" s="277"/>
      <c r="O385" s="277"/>
    </row>
    <row r="386" spans="2:15">
      <c r="B386" s="266"/>
      <c r="C386" s="266"/>
      <c r="D386" s="266"/>
      <c r="E386" s="266"/>
      <c r="F386" s="266"/>
      <c r="G386" s="266"/>
      <c r="H386" s="266"/>
      <c r="I386" s="266"/>
      <c r="J386" s="266"/>
      <c r="K386" s="266"/>
      <c r="L386" s="266"/>
      <c r="N386" s="277"/>
      <c r="O386" s="277"/>
    </row>
    <row r="387" spans="2:15">
      <c r="B387" s="266"/>
      <c r="C387" s="266"/>
      <c r="D387" s="266"/>
      <c r="E387" s="266"/>
      <c r="F387" s="266"/>
      <c r="G387" s="266"/>
      <c r="H387" s="266"/>
      <c r="I387" s="266"/>
      <c r="J387" s="266"/>
      <c r="K387" s="266"/>
      <c r="L387" s="266"/>
      <c r="N387" s="277"/>
      <c r="O387" s="277"/>
    </row>
    <row r="388" spans="2:15">
      <c r="B388" s="266"/>
      <c r="C388" s="266"/>
      <c r="D388" s="266"/>
      <c r="E388" s="266"/>
      <c r="F388" s="266"/>
      <c r="G388" s="266"/>
      <c r="H388" s="266"/>
      <c r="I388" s="266"/>
      <c r="J388" s="266"/>
      <c r="K388" s="266"/>
      <c r="L388" s="266"/>
      <c r="N388" s="277"/>
      <c r="O388" s="277"/>
    </row>
    <row r="389" spans="2:15">
      <c r="B389" s="266"/>
      <c r="C389" s="266"/>
      <c r="D389" s="266"/>
      <c r="E389" s="266"/>
      <c r="F389" s="266"/>
      <c r="G389" s="266"/>
      <c r="H389" s="266"/>
      <c r="I389" s="266"/>
      <c r="J389" s="266"/>
      <c r="K389" s="266"/>
      <c r="L389" s="266"/>
      <c r="N389" s="277"/>
      <c r="O389" s="277"/>
    </row>
    <row r="390" spans="2:15">
      <c r="B390" s="266"/>
      <c r="C390" s="266"/>
      <c r="D390" s="266"/>
      <c r="E390" s="266"/>
      <c r="F390" s="266"/>
      <c r="G390" s="266"/>
      <c r="H390" s="266"/>
      <c r="I390" s="266"/>
      <c r="J390" s="266"/>
      <c r="K390" s="266"/>
      <c r="L390" s="266"/>
      <c r="N390" s="277"/>
      <c r="O390" s="277"/>
    </row>
    <row r="391" spans="2:15">
      <c r="B391" s="266"/>
      <c r="C391" s="266"/>
      <c r="D391" s="266"/>
      <c r="E391" s="266"/>
      <c r="F391" s="266"/>
      <c r="G391" s="266"/>
      <c r="H391" s="266"/>
      <c r="I391" s="266"/>
      <c r="J391" s="266"/>
      <c r="K391" s="266"/>
      <c r="L391" s="266"/>
      <c r="N391" s="277"/>
      <c r="O391" s="277"/>
    </row>
    <row r="392" spans="2:15">
      <c r="B392" s="266"/>
      <c r="C392" s="266"/>
      <c r="D392" s="266"/>
      <c r="E392" s="266"/>
      <c r="F392" s="266"/>
      <c r="G392" s="266"/>
      <c r="H392" s="266"/>
      <c r="I392" s="266"/>
      <c r="J392" s="266"/>
      <c r="K392" s="266"/>
      <c r="L392" s="266"/>
      <c r="N392" s="277"/>
      <c r="O392" s="277"/>
    </row>
    <row r="393" spans="2:15">
      <c r="B393" s="266"/>
      <c r="C393" s="266"/>
      <c r="D393" s="266"/>
      <c r="E393" s="266"/>
      <c r="F393" s="266"/>
      <c r="G393" s="266"/>
      <c r="H393" s="266"/>
      <c r="I393" s="266"/>
      <c r="J393" s="266"/>
      <c r="K393" s="266"/>
      <c r="L393" s="266"/>
      <c r="N393" s="277"/>
      <c r="O393" s="277"/>
    </row>
    <row r="394" spans="2:15">
      <c r="B394" s="266"/>
      <c r="C394" s="266"/>
      <c r="D394" s="266"/>
      <c r="E394" s="266"/>
      <c r="F394" s="266"/>
      <c r="G394" s="266"/>
      <c r="H394" s="266"/>
      <c r="I394" s="266"/>
      <c r="J394" s="266"/>
      <c r="K394" s="266"/>
      <c r="L394" s="266"/>
      <c r="N394" s="277"/>
      <c r="O394" s="277"/>
    </row>
    <row r="395" spans="2:15">
      <c r="B395" s="266"/>
      <c r="C395" s="266"/>
      <c r="D395" s="266"/>
      <c r="E395" s="266"/>
      <c r="F395" s="266"/>
      <c r="G395" s="266"/>
      <c r="H395" s="266"/>
      <c r="I395" s="266"/>
      <c r="J395" s="266"/>
      <c r="K395" s="266"/>
      <c r="L395" s="266"/>
      <c r="N395" s="277"/>
      <c r="O395" s="277"/>
    </row>
    <row r="396" spans="2:15">
      <c r="B396" s="266"/>
      <c r="C396" s="266"/>
      <c r="D396" s="266"/>
      <c r="E396" s="266"/>
      <c r="F396" s="266"/>
      <c r="G396" s="266"/>
      <c r="H396" s="266"/>
      <c r="I396" s="266"/>
      <c r="J396" s="266"/>
      <c r="K396" s="266"/>
      <c r="L396" s="266"/>
      <c r="N396" s="277"/>
      <c r="O396" s="277"/>
    </row>
    <row r="397" spans="2:15">
      <c r="B397" s="266"/>
      <c r="C397" s="266"/>
      <c r="D397" s="266"/>
      <c r="E397" s="266"/>
      <c r="F397" s="266"/>
      <c r="G397" s="266"/>
      <c r="H397" s="266"/>
      <c r="I397" s="266"/>
      <c r="J397" s="266"/>
      <c r="K397" s="266"/>
      <c r="L397" s="266"/>
      <c r="N397" s="277"/>
      <c r="O397" s="277"/>
    </row>
    <row r="398" spans="2:15">
      <c r="B398" s="266"/>
      <c r="C398" s="266"/>
      <c r="D398" s="266"/>
      <c r="E398" s="266"/>
      <c r="F398" s="266"/>
      <c r="G398" s="266"/>
      <c r="H398" s="266"/>
      <c r="I398" s="266"/>
      <c r="J398" s="266"/>
      <c r="K398" s="266"/>
      <c r="L398" s="266"/>
      <c r="N398" s="277"/>
      <c r="O398" s="277"/>
    </row>
    <row r="399" spans="2:15">
      <c r="B399" s="266"/>
      <c r="C399" s="266"/>
      <c r="D399" s="266"/>
      <c r="E399" s="266"/>
      <c r="F399" s="266"/>
      <c r="G399" s="266"/>
      <c r="H399" s="266"/>
      <c r="I399" s="266"/>
      <c r="J399" s="266"/>
      <c r="K399" s="266"/>
      <c r="L399" s="266"/>
      <c r="N399" s="277"/>
      <c r="O399" s="277"/>
    </row>
    <row r="400" spans="2:15">
      <c r="B400" s="266"/>
      <c r="C400" s="266"/>
      <c r="D400" s="266"/>
      <c r="E400" s="266"/>
      <c r="F400" s="266"/>
      <c r="G400" s="266"/>
      <c r="H400" s="266"/>
      <c r="I400" s="266"/>
      <c r="J400" s="266"/>
      <c r="K400" s="266"/>
      <c r="L400" s="266"/>
      <c r="N400" s="277"/>
      <c r="O400" s="277"/>
    </row>
    <row r="401" spans="2:15">
      <c r="B401" s="266"/>
      <c r="C401" s="266"/>
      <c r="D401" s="266"/>
      <c r="E401" s="266"/>
      <c r="F401" s="266"/>
      <c r="G401" s="266"/>
      <c r="H401" s="266"/>
      <c r="I401" s="266"/>
      <c r="J401" s="266"/>
      <c r="K401" s="266"/>
      <c r="L401" s="266"/>
      <c r="N401" s="277"/>
      <c r="O401" s="277"/>
    </row>
    <row r="402" spans="2:15">
      <c r="B402" s="266"/>
      <c r="C402" s="266"/>
      <c r="D402" s="266"/>
      <c r="E402" s="266"/>
      <c r="F402" s="266"/>
      <c r="G402" s="266"/>
      <c r="H402" s="266"/>
      <c r="I402" s="266"/>
      <c r="J402" s="266"/>
      <c r="K402" s="266"/>
      <c r="L402" s="266"/>
      <c r="N402" s="277"/>
      <c r="O402" s="277"/>
    </row>
    <row r="403" spans="2:15">
      <c r="B403" s="266"/>
      <c r="C403" s="266"/>
      <c r="D403" s="266"/>
      <c r="E403" s="266"/>
      <c r="F403" s="266"/>
      <c r="G403" s="266"/>
      <c r="H403" s="266"/>
      <c r="I403" s="266"/>
      <c r="J403" s="266"/>
      <c r="K403" s="266"/>
      <c r="L403" s="266"/>
      <c r="N403" s="277"/>
      <c r="O403" s="277"/>
    </row>
    <row r="404" spans="2:15">
      <c r="B404" s="266"/>
      <c r="C404" s="266"/>
      <c r="D404" s="266"/>
      <c r="E404" s="266"/>
      <c r="F404" s="266"/>
      <c r="G404" s="266"/>
      <c r="H404" s="266"/>
      <c r="I404" s="266"/>
      <c r="J404" s="266"/>
      <c r="K404" s="266"/>
      <c r="L404" s="266"/>
      <c r="N404" s="277"/>
      <c r="O404" s="277"/>
    </row>
    <row r="405" spans="2:15">
      <c r="B405" s="266"/>
      <c r="C405" s="266"/>
      <c r="D405" s="266"/>
      <c r="E405" s="266"/>
      <c r="F405" s="266"/>
      <c r="G405" s="266"/>
      <c r="H405" s="266"/>
      <c r="I405" s="266"/>
      <c r="J405" s="266"/>
      <c r="K405" s="266"/>
      <c r="L405" s="266"/>
      <c r="N405" s="277"/>
      <c r="O405" s="277"/>
    </row>
    <row r="406" spans="2:15">
      <c r="B406" s="266"/>
      <c r="C406" s="266"/>
      <c r="D406" s="266"/>
      <c r="E406" s="266"/>
      <c r="F406" s="266"/>
      <c r="G406" s="266"/>
      <c r="H406" s="266"/>
      <c r="I406" s="266"/>
      <c r="J406" s="266"/>
      <c r="K406" s="266"/>
      <c r="L406" s="266"/>
      <c r="N406" s="277"/>
      <c r="O406" s="277"/>
    </row>
    <row r="407" spans="2:15">
      <c r="B407" s="266"/>
      <c r="C407" s="266"/>
      <c r="D407" s="266"/>
      <c r="E407" s="266"/>
      <c r="F407" s="266"/>
      <c r="G407" s="266"/>
      <c r="H407" s="266"/>
      <c r="I407" s="266"/>
      <c r="J407" s="266"/>
      <c r="K407" s="266"/>
      <c r="L407" s="266"/>
      <c r="N407" s="277"/>
      <c r="O407" s="277"/>
    </row>
    <row r="408" spans="2:15">
      <c r="B408" s="266"/>
      <c r="C408" s="266"/>
      <c r="D408" s="266"/>
      <c r="E408" s="266"/>
      <c r="F408" s="266"/>
      <c r="G408" s="266"/>
      <c r="H408" s="266"/>
      <c r="I408" s="266"/>
      <c r="J408" s="266"/>
      <c r="K408" s="266"/>
      <c r="L408" s="266"/>
      <c r="N408" s="277"/>
      <c r="O408" s="277"/>
    </row>
    <row r="409" spans="2:15">
      <c r="B409" s="266"/>
      <c r="C409" s="266"/>
      <c r="D409" s="266"/>
      <c r="E409" s="266"/>
      <c r="F409" s="266"/>
      <c r="G409" s="266"/>
      <c r="H409" s="266"/>
      <c r="I409" s="266"/>
      <c r="J409" s="266"/>
      <c r="K409" s="266"/>
      <c r="L409" s="266"/>
      <c r="N409" s="277"/>
      <c r="O409" s="277"/>
    </row>
    <row r="410" spans="2:15">
      <c r="B410" s="266"/>
      <c r="C410" s="266"/>
      <c r="D410" s="266"/>
      <c r="E410" s="266"/>
      <c r="F410" s="266"/>
      <c r="G410" s="266"/>
      <c r="H410" s="266"/>
      <c r="I410" s="266"/>
      <c r="J410" s="266"/>
      <c r="K410" s="266"/>
      <c r="L410" s="266"/>
      <c r="N410" s="277"/>
      <c r="O410" s="277"/>
    </row>
    <row r="411" spans="2:15">
      <c r="B411" s="266"/>
      <c r="C411" s="266"/>
      <c r="D411" s="266"/>
      <c r="E411" s="266"/>
      <c r="F411" s="266"/>
      <c r="G411" s="266"/>
      <c r="H411" s="266"/>
      <c r="I411" s="266"/>
      <c r="J411" s="266"/>
      <c r="K411" s="266"/>
      <c r="L411" s="266"/>
      <c r="N411" s="277"/>
      <c r="O411" s="277"/>
    </row>
    <row r="412" spans="2:15">
      <c r="B412" s="266"/>
      <c r="C412" s="266"/>
      <c r="D412" s="266"/>
      <c r="E412" s="266"/>
      <c r="F412" s="266"/>
      <c r="G412" s="266"/>
      <c r="H412" s="266"/>
      <c r="I412" s="266"/>
      <c r="J412" s="266"/>
      <c r="K412" s="266"/>
      <c r="L412" s="266"/>
      <c r="N412" s="277"/>
      <c r="O412" s="277"/>
    </row>
    <row r="413" spans="2:15">
      <c r="B413" s="266"/>
      <c r="C413" s="266"/>
      <c r="D413" s="266"/>
      <c r="E413" s="266"/>
      <c r="F413" s="266"/>
      <c r="G413" s="266"/>
      <c r="H413" s="266"/>
      <c r="I413" s="266"/>
      <c r="J413" s="266"/>
      <c r="K413" s="266"/>
      <c r="L413" s="266"/>
      <c r="N413" s="277"/>
      <c r="O413" s="277"/>
    </row>
    <row r="414" spans="2:15">
      <c r="B414" s="266"/>
      <c r="C414" s="266"/>
      <c r="D414" s="266"/>
      <c r="E414" s="266"/>
      <c r="F414" s="266"/>
      <c r="G414" s="266"/>
      <c r="H414" s="266"/>
      <c r="I414" s="266"/>
      <c r="J414" s="266"/>
      <c r="K414" s="266"/>
      <c r="L414" s="266"/>
      <c r="N414" s="277"/>
      <c r="O414" s="277"/>
    </row>
    <row r="415" spans="2:15">
      <c r="B415" s="266"/>
      <c r="C415" s="266"/>
      <c r="D415" s="266"/>
      <c r="E415" s="266"/>
      <c r="F415" s="266"/>
      <c r="G415" s="266"/>
      <c r="H415" s="266"/>
      <c r="I415" s="266"/>
      <c r="J415" s="266"/>
      <c r="K415" s="266"/>
      <c r="L415" s="266"/>
      <c r="N415" s="277"/>
      <c r="O415" s="277"/>
    </row>
    <row r="416" spans="2:15">
      <c r="B416" s="266"/>
      <c r="C416" s="266"/>
      <c r="D416" s="266"/>
      <c r="E416" s="266"/>
      <c r="F416" s="266"/>
      <c r="G416" s="266"/>
      <c r="H416" s="266"/>
      <c r="I416" s="266"/>
      <c r="J416" s="266"/>
      <c r="K416" s="266"/>
      <c r="L416" s="266"/>
      <c r="N416" s="277"/>
      <c r="O416" s="277"/>
    </row>
    <row r="417" spans="2:15">
      <c r="B417" s="266"/>
      <c r="C417" s="266"/>
      <c r="D417" s="266"/>
      <c r="E417" s="266"/>
      <c r="F417" s="266"/>
      <c r="G417" s="266"/>
      <c r="H417" s="266"/>
      <c r="I417" s="266"/>
      <c r="J417" s="266"/>
      <c r="K417" s="266"/>
      <c r="L417" s="266"/>
      <c r="N417" s="277"/>
      <c r="O417" s="277"/>
    </row>
    <row r="418" spans="2:15">
      <c r="B418" s="266"/>
      <c r="C418" s="266"/>
      <c r="D418" s="266"/>
      <c r="E418" s="266"/>
      <c r="F418" s="266"/>
      <c r="G418" s="266"/>
      <c r="H418" s="266"/>
      <c r="I418" s="266"/>
      <c r="J418" s="266"/>
      <c r="K418" s="266"/>
      <c r="L418" s="266"/>
      <c r="N418" s="277"/>
      <c r="O418" s="277"/>
    </row>
    <row r="419" spans="2:15">
      <c r="B419" s="266"/>
      <c r="C419" s="266"/>
      <c r="D419" s="266"/>
      <c r="E419" s="266"/>
      <c r="F419" s="266"/>
      <c r="G419" s="266"/>
      <c r="H419" s="266"/>
      <c r="I419" s="266"/>
      <c r="J419" s="266"/>
      <c r="K419" s="266"/>
      <c r="L419" s="266"/>
      <c r="N419" s="277"/>
      <c r="O419" s="277"/>
    </row>
    <row r="420" spans="2:15">
      <c r="B420" s="266"/>
      <c r="C420" s="266"/>
      <c r="D420" s="266"/>
      <c r="E420" s="266"/>
      <c r="F420" s="266"/>
      <c r="G420" s="266"/>
      <c r="H420" s="266"/>
      <c r="I420" s="266"/>
      <c r="J420" s="266"/>
      <c r="K420" s="266"/>
      <c r="L420" s="266"/>
      <c r="N420" s="277"/>
      <c r="O420" s="277"/>
    </row>
    <row r="421" spans="2:15">
      <c r="B421" s="266"/>
      <c r="C421" s="266"/>
      <c r="D421" s="266"/>
      <c r="E421" s="266"/>
      <c r="F421" s="266"/>
      <c r="G421" s="266"/>
      <c r="H421" s="266"/>
      <c r="I421" s="266"/>
      <c r="J421" s="266"/>
      <c r="K421" s="266"/>
      <c r="L421" s="266"/>
      <c r="N421" s="277"/>
      <c r="O421" s="277"/>
    </row>
    <row r="422" spans="2:15">
      <c r="B422" s="266"/>
      <c r="C422" s="266"/>
      <c r="D422" s="266"/>
      <c r="E422" s="266"/>
      <c r="F422" s="266"/>
      <c r="G422" s="266"/>
      <c r="H422" s="266"/>
      <c r="I422" s="266"/>
      <c r="J422" s="266"/>
      <c r="K422" s="266"/>
      <c r="L422" s="266"/>
      <c r="N422" s="277"/>
      <c r="O422" s="277"/>
    </row>
    <row r="423" spans="2:15">
      <c r="B423" s="266"/>
      <c r="C423" s="266"/>
      <c r="D423" s="266"/>
      <c r="E423" s="266"/>
      <c r="F423" s="266"/>
      <c r="G423" s="266"/>
      <c r="H423" s="266"/>
      <c r="I423" s="266"/>
      <c r="J423" s="266"/>
      <c r="K423" s="266"/>
      <c r="L423" s="266"/>
      <c r="N423" s="277"/>
      <c r="O423" s="277"/>
    </row>
    <row r="424" spans="2:15">
      <c r="B424" s="266"/>
      <c r="C424" s="266"/>
      <c r="D424" s="266"/>
      <c r="E424" s="266"/>
      <c r="F424" s="266"/>
      <c r="G424" s="266"/>
      <c r="H424" s="266"/>
      <c r="I424" s="266"/>
      <c r="J424" s="266"/>
      <c r="K424" s="266"/>
      <c r="L424" s="266"/>
      <c r="N424" s="277"/>
      <c r="O424" s="277"/>
    </row>
    <row r="425" spans="2:15">
      <c r="B425" s="266"/>
      <c r="C425" s="266"/>
      <c r="D425" s="266"/>
      <c r="E425" s="266"/>
      <c r="F425" s="266"/>
      <c r="G425" s="266"/>
      <c r="H425" s="266"/>
      <c r="I425" s="266"/>
      <c r="J425" s="266"/>
      <c r="K425" s="266"/>
      <c r="L425" s="266"/>
      <c r="N425" s="277"/>
      <c r="O425" s="277"/>
    </row>
    <row r="426" spans="2:15">
      <c r="B426" s="266"/>
      <c r="C426" s="266"/>
      <c r="D426" s="266"/>
      <c r="E426" s="266"/>
      <c r="F426" s="266"/>
      <c r="G426" s="266"/>
      <c r="H426" s="266"/>
      <c r="I426" s="266"/>
      <c r="J426" s="266"/>
      <c r="K426" s="266"/>
      <c r="L426" s="266"/>
      <c r="N426" s="277"/>
      <c r="O426" s="277"/>
    </row>
    <row r="427" spans="2:15">
      <c r="B427" s="266"/>
      <c r="C427" s="266"/>
      <c r="D427" s="266"/>
      <c r="E427" s="266"/>
      <c r="F427" s="266"/>
      <c r="G427" s="266"/>
      <c r="H427" s="266"/>
      <c r="I427" s="266"/>
      <c r="J427" s="266"/>
      <c r="K427" s="266"/>
      <c r="L427" s="266"/>
      <c r="N427" s="277"/>
      <c r="O427" s="277"/>
    </row>
    <row r="428" spans="2:15">
      <c r="B428" s="266"/>
      <c r="C428" s="266"/>
      <c r="D428" s="266"/>
      <c r="E428" s="266"/>
      <c r="F428" s="266"/>
      <c r="G428" s="266"/>
      <c r="H428" s="266"/>
      <c r="I428" s="266"/>
      <c r="J428" s="266"/>
      <c r="K428" s="266"/>
      <c r="L428" s="266"/>
      <c r="N428" s="277"/>
      <c r="O428" s="277"/>
    </row>
    <row r="429" spans="2:15">
      <c r="B429" s="266"/>
      <c r="C429" s="266"/>
      <c r="D429" s="266"/>
      <c r="E429" s="266"/>
      <c r="F429" s="266"/>
      <c r="G429" s="266"/>
      <c r="H429" s="266"/>
      <c r="I429" s="266"/>
      <c r="J429" s="266"/>
      <c r="K429" s="266"/>
      <c r="L429" s="266"/>
      <c r="N429" s="277"/>
      <c r="O429" s="277"/>
    </row>
    <row r="430" spans="2:15">
      <c r="B430" s="266"/>
      <c r="C430" s="266"/>
      <c r="D430" s="266"/>
      <c r="E430" s="266"/>
      <c r="F430" s="266"/>
      <c r="G430" s="266"/>
      <c r="H430" s="266"/>
      <c r="I430" s="266"/>
      <c r="J430" s="266"/>
      <c r="K430" s="266"/>
      <c r="L430" s="266"/>
      <c r="N430" s="277"/>
      <c r="O430" s="277"/>
    </row>
    <row r="431" spans="2:15">
      <c r="B431" s="266"/>
      <c r="C431" s="266"/>
      <c r="D431" s="266"/>
      <c r="E431" s="266"/>
      <c r="F431" s="266"/>
      <c r="G431" s="266"/>
      <c r="H431" s="266"/>
      <c r="I431" s="266"/>
      <c r="J431" s="266"/>
      <c r="K431" s="266"/>
      <c r="L431" s="266"/>
      <c r="N431" s="277"/>
      <c r="O431" s="277"/>
    </row>
    <row r="432" spans="2:15">
      <c r="B432" s="266"/>
      <c r="C432" s="266"/>
      <c r="D432" s="266"/>
      <c r="E432" s="266"/>
      <c r="F432" s="266"/>
      <c r="G432" s="266"/>
      <c r="H432" s="266"/>
      <c r="I432" s="266"/>
      <c r="J432" s="266"/>
      <c r="K432" s="266"/>
      <c r="L432" s="266"/>
      <c r="N432" s="277"/>
      <c r="O432" s="277"/>
    </row>
    <row r="433" spans="2:15">
      <c r="B433" s="266"/>
      <c r="C433" s="266"/>
      <c r="D433" s="266"/>
      <c r="E433" s="266"/>
      <c r="F433" s="266"/>
      <c r="G433" s="266"/>
      <c r="H433" s="266"/>
      <c r="I433" s="266"/>
      <c r="J433" s="266"/>
      <c r="K433" s="266"/>
      <c r="L433" s="266"/>
      <c r="N433" s="277"/>
      <c r="O433" s="277"/>
    </row>
    <row r="434" spans="2:15">
      <c r="B434" s="266"/>
      <c r="C434" s="266"/>
      <c r="D434" s="266"/>
      <c r="E434" s="266"/>
      <c r="F434" s="266"/>
      <c r="G434" s="266"/>
      <c r="H434" s="266"/>
      <c r="I434" s="266"/>
      <c r="J434" s="266"/>
      <c r="K434" s="266"/>
      <c r="L434" s="266"/>
      <c r="N434" s="277"/>
      <c r="O434" s="277"/>
    </row>
    <row r="435" spans="2:15">
      <c r="B435" s="266"/>
      <c r="C435" s="266"/>
      <c r="D435" s="266"/>
      <c r="E435" s="266"/>
      <c r="F435" s="266"/>
      <c r="G435" s="266"/>
      <c r="H435" s="266"/>
      <c r="I435" s="266"/>
      <c r="J435" s="266"/>
      <c r="K435" s="266"/>
      <c r="L435" s="266"/>
      <c r="N435" s="277"/>
      <c r="O435" s="277"/>
    </row>
    <row r="436" spans="2:15">
      <c r="B436" s="266"/>
      <c r="C436" s="266"/>
      <c r="D436" s="266"/>
      <c r="E436" s="266"/>
      <c r="F436" s="266"/>
      <c r="G436" s="266"/>
      <c r="H436" s="266"/>
      <c r="I436" s="266"/>
      <c r="J436" s="266"/>
      <c r="K436" s="266"/>
      <c r="L436" s="266"/>
      <c r="N436" s="277"/>
      <c r="O436" s="277"/>
    </row>
    <row r="437" spans="2:15">
      <c r="B437" s="266"/>
      <c r="C437" s="266"/>
      <c r="D437" s="266"/>
      <c r="E437" s="266"/>
      <c r="F437" s="266"/>
      <c r="G437" s="266"/>
      <c r="H437" s="266"/>
      <c r="I437" s="266"/>
      <c r="J437" s="266"/>
      <c r="K437" s="266"/>
      <c r="L437" s="266"/>
      <c r="N437" s="277"/>
      <c r="O437" s="277"/>
    </row>
    <row r="438" spans="2:15">
      <c r="B438" s="266"/>
      <c r="C438" s="266"/>
      <c r="D438" s="266"/>
      <c r="E438" s="266"/>
      <c r="F438" s="266"/>
      <c r="G438" s="266"/>
      <c r="H438" s="266"/>
      <c r="I438" s="266"/>
      <c r="J438" s="266"/>
      <c r="K438" s="266"/>
      <c r="L438" s="266"/>
      <c r="N438" s="277"/>
      <c r="O438" s="277"/>
    </row>
    <row r="439" spans="2:15">
      <c r="B439" s="266"/>
      <c r="C439" s="266"/>
      <c r="D439" s="266"/>
      <c r="E439" s="266"/>
      <c r="F439" s="266"/>
      <c r="G439" s="266"/>
      <c r="H439" s="266"/>
      <c r="I439" s="266"/>
      <c r="J439" s="266"/>
      <c r="K439" s="266"/>
      <c r="L439" s="266"/>
      <c r="N439" s="277"/>
      <c r="O439" s="277"/>
    </row>
    <row r="440" spans="2:15">
      <c r="B440" s="266"/>
      <c r="C440" s="266"/>
      <c r="D440" s="266"/>
      <c r="E440" s="266"/>
      <c r="F440" s="266"/>
      <c r="G440" s="266"/>
      <c r="H440" s="266"/>
      <c r="I440" s="266"/>
      <c r="J440" s="266"/>
      <c r="K440" s="266"/>
      <c r="L440" s="266"/>
      <c r="N440" s="277"/>
      <c r="O440" s="277"/>
    </row>
    <row r="441" spans="2:15">
      <c r="B441" s="266"/>
      <c r="C441" s="266"/>
      <c r="D441" s="266"/>
      <c r="E441" s="266"/>
      <c r="F441" s="266"/>
      <c r="G441" s="266"/>
      <c r="H441" s="266"/>
      <c r="I441" s="266"/>
      <c r="J441" s="266"/>
      <c r="K441" s="266"/>
      <c r="L441" s="266"/>
      <c r="N441" s="277"/>
      <c r="O441" s="277"/>
    </row>
    <row r="442" spans="2:15">
      <c r="B442" s="266"/>
      <c r="C442" s="266"/>
      <c r="D442" s="266"/>
      <c r="E442" s="266"/>
      <c r="F442" s="266"/>
      <c r="G442" s="266"/>
      <c r="H442" s="266"/>
      <c r="I442" s="266"/>
      <c r="J442" s="266"/>
      <c r="K442" s="266"/>
      <c r="L442" s="266"/>
      <c r="N442" s="277"/>
      <c r="O442" s="277"/>
    </row>
    <row r="443" spans="2:15">
      <c r="B443" s="266"/>
      <c r="C443" s="266"/>
      <c r="D443" s="266"/>
      <c r="E443" s="266"/>
      <c r="F443" s="266"/>
      <c r="G443" s="266"/>
      <c r="H443" s="266"/>
      <c r="I443" s="266"/>
      <c r="J443" s="266"/>
      <c r="K443" s="266"/>
      <c r="L443" s="266"/>
      <c r="N443" s="277"/>
      <c r="O443" s="277"/>
    </row>
    <row r="444" spans="2:15">
      <c r="B444" s="266"/>
      <c r="C444" s="266"/>
      <c r="D444" s="266"/>
      <c r="E444" s="266"/>
      <c r="F444" s="266"/>
      <c r="G444" s="266"/>
      <c r="H444" s="266"/>
      <c r="I444" s="266"/>
      <c r="J444" s="266"/>
      <c r="K444" s="266"/>
      <c r="L444" s="266"/>
      <c r="N444" s="277"/>
      <c r="O444" s="277"/>
    </row>
    <row r="445" spans="2:15">
      <c r="B445" s="266"/>
      <c r="C445" s="266"/>
      <c r="D445" s="266"/>
      <c r="E445" s="266"/>
      <c r="F445" s="266"/>
      <c r="G445" s="266"/>
      <c r="H445" s="266"/>
      <c r="I445" s="266"/>
      <c r="J445" s="266"/>
      <c r="K445" s="266"/>
      <c r="L445" s="266"/>
      <c r="N445" s="277"/>
      <c r="O445" s="277"/>
    </row>
    <row r="446" spans="2:15">
      <c r="B446" s="266"/>
      <c r="C446" s="266"/>
      <c r="D446" s="266"/>
      <c r="E446" s="266"/>
      <c r="F446" s="266"/>
      <c r="G446" s="266"/>
      <c r="H446" s="266"/>
      <c r="I446" s="266"/>
      <c r="J446" s="266"/>
      <c r="K446" s="266"/>
      <c r="L446" s="266"/>
      <c r="N446" s="277"/>
      <c r="O446" s="277"/>
    </row>
    <row r="447" spans="2:15">
      <c r="B447" s="266"/>
      <c r="C447" s="266"/>
      <c r="D447" s="266"/>
      <c r="E447" s="266"/>
      <c r="F447" s="266"/>
      <c r="G447" s="266"/>
      <c r="H447" s="266"/>
      <c r="I447" s="266"/>
      <c r="J447" s="266"/>
      <c r="K447" s="266"/>
      <c r="L447" s="266"/>
      <c r="N447" s="277"/>
      <c r="O447" s="277"/>
    </row>
    <row r="448" spans="2:15">
      <c r="B448" s="266"/>
      <c r="C448" s="266"/>
      <c r="D448" s="266"/>
      <c r="E448" s="266"/>
      <c r="F448" s="266"/>
      <c r="G448" s="266"/>
      <c r="H448" s="266"/>
      <c r="I448" s="266"/>
      <c r="J448" s="266"/>
      <c r="K448" s="266"/>
      <c r="L448" s="266"/>
      <c r="N448" s="277"/>
      <c r="O448" s="277"/>
    </row>
    <row r="449" spans="2:15">
      <c r="B449" s="266"/>
      <c r="C449" s="266"/>
      <c r="D449" s="266"/>
      <c r="E449" s="266"/>
      <c r="F449" s="266"/>
      <c r="G449" s="266"/>
      <c r="H449" s="266"/>
      <c r="I449" s="266"/>
      <c r="J449" s="266"/>
      <c r="K449" s="266"/>
      <c r="L449" s="266"/>
      <c r="N449" s="277"/>
      <c r="O449" s="277"/>
    </row>
    <row r="450" spans="2:15">
      <c r="B450" s="266"/>
      <c r="C450" s="266"/>
      <c r="D450" s="266"/>
      <c r="E450" s="266"/>
      <c r="F450" s="266"/>
      <c r="G450" s="266"/>
      <c r="H450" s="266"/>
      <c r="I450" s="266"/>
      <c r="J450" s="266"/>
      <c r="K450" s="266"/>
      <c r="L450" s="266"/>
      <c r="N450" s="277"/>
      <c r="O450" s="277"/>
    </row>
    <row r="451" spans="2:15">
      <c r="B451" s="266"/>
      <c r="C451" s="266"/>
      <c r="D451" s="266"/>
      <c r="E451" s="266"/>
      <c r="F451" s="266"/>
      <c r="G451" s="266"/>
      <c r="H451" s="266"/>
      <c r="I451" s="266"/>
      <c r="J451" s="266"/>
      <c r="K451" s="266"/>
      <c r="L451" s="266"/>
      <c r="N451" s="277"/>
      <c r="O451" s="277"/>
    </row>
    <row r="452" spans="2:15">
      <c r="B452" s="266"/>
      <c r="C452" s="266"/>
      <c r="D452" s="266"/>
      <c r="E452" s="266"/>
      <c r="F452" s="266"/>
      <c r="G452" s="266"/>
      <c r="H452" s="266"/>
      <c r="I452" s="266"/>
      <c r="J452" s="266"/>
      <c r="K452" s="266"/>
      <c r="L452" s="266"/>
      <c r="N452" s="277"/>
      <c r="O452" s="277"/>
    </row>
    <row r="453" spans="2:15">
      <c r="B453" s="266"/>
      <c r="C453" s="266"/>
      <c r="D453" s="266"/>
      <c r="E453" s="266"/>
      <c r="F453" s="266"/>
      <c r="G453" s="266"/>
      <c r="H453" s="266"/>
      <c r="I453" s="266"/>
      <c r="J453" s="266"/>
      <c r="K453" s="266"/>
      <c r="L453" s="266"/>
      <c r="N453" s="277"/>
      <c r="O453" s="277"/>
    </row>
    <row r="454" spans="2:15">
      <c r="B454" s="266"/>
      <c r="C454" s="266"/>
      <c r="D454" s="266"/>
      <c r="E454" s="266"/>
      <c r="F454" s="266"/>
      <c r="G454" s="266"/>
      <c r="H454" s="266"/>
      <c r="I454" s="266"/>
      <c r="J454" s="266"/>
      <c r="K454" s="266"/>
      <c r="L454" s="266"/>
      <c r="N454" s="277"/>
      <c r="O454" s="277"/>
    </row>
    <row r="455" spans="2:15">
      <c r="B455" s="266"/>
      <c r="C455" s="266"/>
      <c r="D455" s="266"/>
      <c r="E455" s="266"/>
      <c r="F455" s="266"/>
      <c r="G455" s="266"/>
      <c r="H455" s="266"/>
      <c r="I455" s="266"/>
      <c r="J455" s="266"/>
      <c r="K455" s="266"/>
      <c r="L455" s="266"/>
      <c r="N455" s="277"/>
      <c r="O455" s="277"/>
    </row>
    <row r="456" spans="2:15">
      <c r="B456" s="266"/>
      <c r="C456" s="266"/>
      <c r="D456" s="266"/>
      <c r="E456" s="266"/>
      <c r="F456" s="266"/>
      <c r="G456" s="266"/>
      <c r="H456" s="266"/>
      <c r="I456" s="266"/>
      <c r="J456" s="266"/>
      <c r="K456" s="266"/>
      <c r="L456" s="266"/>
      <c r="N456" s="277"/>
      <c r="O456" s="277"/>
    </row>
    <row r="457" spans="2:15">
      <c r="B457" s="266"/>
      <c r="C457" s="266"/>
      <c r="D457" s="266"/>
      <c r="E457" s="266"/>
      <c r="F457" s="266"/>
      <c r="G457" s="266"/>
      <c r="H457" s="266"/>
      <c r="I457" s="266"/>
      <c r="J457" s="266"/>
      <c r="K457" s="266"/>
      <c r="L457" s="266"/>
      <c r="N457" s="277"/>
      <c r="O457" s="277"/>
    </row>
    <row r="458" spans="2:15">
      <c r="B458" s="266"/>
      <c r="C458" s="266"/>
      <c r="D458" s="266"/>
      <c r="E458" s="266"/>
      <c r="F458" s="266"/>
      <c r="G458" s="266"/>
      <c r="H458" s="266"/>
      <c r="I458" s="266"/>
      <c r="J458" s="266"/>
      <c r="K458" s="266"/>
      <c r="L458" s="266"/>
      <c r="N458" s="277"/>
      <c r="O458" s="277"/>
    </row>
    <row r="459" spans="2:15">
      <c r="B459" s="266"/>
      <c r="C459" s="266"/>
      <c r="D459" s="266"/>
      <c r="E459" s="266"/>
      <c r="F459" s="266"/>
      <c r="G459" s="266"/>
      <c r="H459" s="266"/>
      <c r="I459" s="266"/>
      <c r="J459" s="266"/>
      <c r="K459" s="266"/>
      <c r="L459" s="266"/>
      <c r="N459" s="277"/>
      <c r="O459" s="277"/>
    </row>
    <row r="460" spans="2:15">
      <c r="B460" s="266"/>
      <c r="C460" s="266"/>
      <c r="D460" s="266"/>
      <c r="E460" s="266"/>
      <c r="F460" s="266"/>
      <c r="G460" s="266"/>
      <c r="H460" s="266"/>
      <c r="I460" s="266"/>
      <c r="J460" s="266"/>
      <c r="K460" s="266"/>
      <c r="L460" s="266"/>
      <c r="N460" s="277"/>
      <c r="O460" s="277"/>
    </row>
    <row r="461" spans="2:15">
      <c r="B461" s="266"/>
      <c r="C461" s="266"/>
      <c r="D461" s="266"/>
      <c r="E461" s="266"/>
      <c r="F461" s="266"/>
      <c r="G461" s="266"/>
      <c r="H461" s="266"/>
      <c r="I461" s="266"/>
      <c r="J461" s="266"/>
      <c r="K461" s="266"/>
      <c r="L461" s="266"/>
      <c r="N461" s="277"/>
      <c r="O461" s="277"/>
    </row>
    <row r="462" spans="2:15">
      <c r="B462" s="266"/>
      <c r="C462" s="266"/>
      <c r="D462" s="266"/>
      <c r="E462" s="266"/>
      <c r="F462" s="266"/>
      <c r="G462" s="266"/>
      <c r="H462" s="266"/>
      <c r="I462" s="266"/>
      <c r="J462" s="266"/>
      <c r="K462" s="266"/>
      <c r="L462" s="266"/>
      <c r="N462" s="277"/>
      <c r="O462" s="277"/>
    </row>
    <row r="463" spans="2:15">
      <c r="B463" s="266"/>
      <c r="C463" s="266"/>
      <c r="D463" s="266"/>
      <c r="E463" s="266"/>
      <c r="F463" s="266"/>
      <c r="G463" s="266"/>
      <c r="H463" s="266"/>
      <c r="I463" s="266"/>
      <c r="J463" s="266"/>
      <c r="K463" s="266"/>
      <c r="L463" s="266"/>
      <c r="N463" s="277"/>
      <c r="O463" s="277"/>
    </row>
    <row r="464" spans="2:15">
      <c r="B464" s="266"/>
      <c r="C464" s="266"/>
      <c r="D464" s="266"/>
      <c r="E464" s="266"/>
      <c r="F464" s="266"/>
      <c r="G464" s="266"/>
      <c r="H464" s="266"/>
      <c r="I464" s="266"/>
      <c r="J464" s="266"/>
      <c r="K464" s="266"/>
      <c r="L464" s="266"/>
      <c r="N464" s="277"/>
      <c r="O464" s="277"/>
    </row>
    <row r="465" spans="2:15">
      <c r="B465" s="266"/>
      <c r="C465" s="266"/>
      <c r="D465" s="266"/>
      <c r="E465" s="266"/>
      <c r="F465" s="266"/>
      <c r="G465" s="266"/>
      <c r="H465" s="266"/>
      <c r="I465" s="266"/>
      <c r="J465" s="266"/>
      <c r="K465" s="266"/>
      <c r="L465" s="266"/>
      <c r="N465" s="277"/>
      <c r="O465" s="277"/>
    </row>
    <row r="466" spans="2:15">
      <c r="B466" s="266"/>
      <c r="C466" s="266"/>
      <c r="D466" s="266"/>
      <c r="E466" s="266"/>
      <c r="F466" s="266"/>
      <c r="G466" s="266"/>
      <c r="H466" s="266"/>
      <c r="I466" s="266"/>
      <c r="J466" s="266"/>
      <c r="K466" s="266"/>
      <c r="L466" s="266"/>
      <c r="N466" s="277"/>
      <c r="O466" s="277"/>
    </row>
    <row r="467" spans="2:15">
      <c r="B467" s="266"/>
      <c r="C467" s="266"/>
      <c r="D467" s="266"/>
      <c r="E467" s="266"/>
      <c r="F467" s="266"/>
      <c r="G467" s="266"/>
      <c r="H467" s="266"/>
      <c r="I467" s="266"/>
      <c r="J467" s="266"/>
      <c r="K467" s="266"/>
      <c r="L467" s="266"/>
      <c r="N467" s="277"/>
      <c r="O467" s="277"/>
    </row>
    <row r="468" spans="2:15">
      <c r="B468" s="266"/>
      <c r="C468" s="266"/>
      <c r="D468" s="266"/>
      <c r="E468" s="266"/>
      <c r="F468" s="266"/>
      <c r="G468" s="266"/>
      <c r="H468" s="266"/>
      <c r="I468" s="266"/>
      <c r="J468" s="266"/>
      <c r="K468" s="266"/>
      <c r="L468" s="266"/>
      <c r="N468" s="277"/>
      <c r="O468" s="277"/>
    </row>
    <row r="469" spans="2:15">
      <c r="B469" s="266"/>
      <c r="C469" s="266"/>
      <c r="D469" s="266"/>
      <c r="E469" s="266"/>
      <c r="F469" s="266"/>
      <c r="G469" s="266"/>
      <c r="H469" s="266"/>
      <c r="I469" s="266"/>
      <c r="J469" s="266"/>
      <c r="K469" s="266"/>
      <c r="L469" s="266"/>
      <c r="N469" s="277"/>
      <c r="O469" s="277"/>
    </row>
    <row r="470" spans="2:15">
      <c r="B470" s="266"/>
      <c r="C470" s="266"/>
      <c r="D470" s="266"/>
      <c r="E470" s="266"/>
      <c r="F470" s="266"/>
      <c r="G470" s="266"/>
      <c r="H470" s="266"/>
      <c r="I470" s="266"/>
      <c r="J470" s="266"/>
      <c r="K470" s="266"/>
      <c r="L470" s="266"/>
      <c r="N470" s="277"/>
      <c r="O470" s="277"/>
    </row>
    <row r="471" spans="2:15">
      <c r="B471" s="266"/>
      <c r="C471" s="266"/>
      <c r="D471" s="266"/>
      <c r="E471" s="266"/>
      <c r="F471" s="266"/>
      <c r="G471" s="266"/>
      <c r="H471" s="266"/>
      <c r="I471" s="266"/>
      <c r="J471" s="266"/>
      <c r="K471" s="266"/>
      <c r="L471" s="266"/>
      <c r="N471" s="277"/>
      <c r="O471" s="277"/>
    </row>
    <row r="472" spans="2:15">
      <c r="B472" s="266"/>
      <c r="C472" s="266"/>
      <c r="D472" s="266"/>
      <c r="E472" s="266"/>
      <c r="F472" s="266"/>
      <c r="G472" s="266"/>
      <c r="H472" s="266"/>
      <c r="I472" s="266"/>
      <c r="J472" s="266"/>
      <c r="K472" s="266"/>
      <c r="L472" s="266"/>
      <c r="N472" s="277"/>
      <c r="O472" s="277"/>
    </row>
    <row r="473" spans="2:15">
      <c r="B473" s="266"/>
      <c r="C473" s="266"/>
      <c r="D473" s="266"/>
      <c r="E473" s="266"/>
      <c r="F473" s="266"/>
      <c r="G473" s="266"/>
      <c r="H473" s="266"/>
      <c r="I473" s="266"/>
      <c r="J473" s="266"/>
      <c r="K473" s="266"/>
      <c r="L473" s="266"/>
      <c r="N473" s="277"/>
      <c r="O473" s="277"/>
    </row>
    <row r="474" spans="2:15">
      <c r="B474" s="266"/>
      <c r="C474" s="266"/>
      <c r="D474" s="266"/>
      <c r="E474" s="266"/>
      <c r="F474" s="266"/>
      <c r="G474" s="266"/>
      <c r="H474" s="266"/>
      <c r="I474" s="266"/>
      <c r="J474" s="266"/>
      <c r="K474" s="266"/>
      <c r="L474" s="266"/>
      <c r="N474" s="277"/>
      <c r="O474" s="277"/>
    </row>
    <row r="475" spans="2:15">
      <c r="B475" s="266"/>
      <c r="C475" s="266"/>
      <c r="D475" s="266"/>
      <c r="E475" s="266"/>
      <c r="F475" s="266"/>
      <c r="G475" s="266"/>
      <c r="H475" s="266"/>
      <c r="I475" s="266"/>
      <c r="J475" s="266"/>
      <c r="K475" s="266"/>
      <c r="L475" s="266"/>
      <c r="N475" s="277"/>
      <c r="O475" s="277"/>
    </row>
    <row r="476" spans="2:15">
      <c r="B476" s="266"/>
      <c r="C476" s="266"/>
      <c r="D476" s="266"/>
      <c r="E476" s="266"/>
      <c r="F476" s="266"/>
      <c r="G476" s="266"/>
      <c r="H476" s="266"/>
      <c r="I476" s="266"/>
      <c r="J476" s="266"/>
      <c r="K476" s="266"/>
      <c r="L476" s="266"/>
      <c r="N476" s="277"/>
      <c r="O476" s="277"/>
    </row>
    <row r="477" spans="2:15">
      <c r="B477" s="266"/>
      <c r="C477" s="266"/>
      <c r="D477" s="266"/>
      <c r="E477" s="266"/>
      <c r="F477" s="266"/>
      <c r="G477" s="266"/>
      <c r="H477" s="266"/>
      <c r="I477" s="266"/>
      <c r="J477" s="266"/>
      <c r="K477" s="266"/>
      <c r="L477" s="266"/>
      <c r="N477" s="277"/>
      <c r="O477" s="277"/>
    </row>
    <row r="478" spans="2:15">
      <c r="B478" s="266"/>
      <c r="C478" s="266"/>
      <c r="D478" s="266"/>
      <c r="E478" s="266"/>
      <c r="F478" s="266"/>
      <c r="G478" s="266"/>
      <c r="H478" s="266"/>
      <c r="I478" s="266"/>
      <c r="J478" s="266"/>
      <c r="K478" s="266"/>
      <c r="L478" s="266"/>
      <c r="N478" s="277"/>
      <c r="O478" s="277"/>
    </row>
    <row r="479" spans="2:15">
      <c r="B479" s="266"/>
      <c r="C479" s="266"/>
      <c r="D479" s="266"/>
      <c r="E479" s="266"/>
      <c r="F479" s="266"/>
      <c r="G479" s="266"/>
      <c r="H479" s="266"/>
      <c r="I479" s="266"/>
      <c r="J479" s="266"/>
      <c r="K479" s="266"/>
      <c r="L479" s="266"/>
      <c r="N479" s="277"/>
      <c r="O479" s="277"/>
    </row>
    <row r="480" spans="2:15">
      <c r="B480" s="266"/>
      <c r="C480" s="266"/>
      <c r="D480" s="266"/>
      <c r="E480" s="266"/>
      <c r="F480" s="266"/>
      <c r="G480" s="266"/>
      <c r="H480" s="266"/>
      <c r="I480" s="266"/>
      <c r="J480" s="266"/>
      <c r="K480" s="266"/>
      <c r="L480" s="266"/>
      <c r="N480" s="277"/>
      <c r="O480" s="277"/>
    </row>
    <row r="481" spans="2:15">
      <c r="B481" s="266"/>
      <c r="C481" s="266"/>
      <c r="D481" s="266"/>
      <c r="E481" s="266"/>
      <c r="F481" s="266"/>
      <c r="G481" s="266"/>
      <c r="H481" s="266"/>
      <c r="I481" s="266"/>
      <c r="J481" s="266"/>
      <c r="K481" s="266"/>
      <c r="L481" s="266"/>
      <c r="N481" s="277"/>
      <c r="O481" s="277"/>
    </row>
    <row r="482" spans="2:15">
      <c r="B482" s="266"/>
      <c r="C482" s="266"/>
      <c r="D482" s="266"/>
      <c r="E482" s="266"/>
      <c r="F482" s="266"/>
      <c r="G482" s="266"/>
      <c r="H482" s="266"/>
      <c r="I482" s="266"/>
      <c r="J482" s="266"/>
      <c r="K482" s="266"/>
      <c r="L482" s="266"/>
      <c r="N482" s="277"/>
      <c r="O482" s="277"/>
    </row>
    <row r="483" spans="2:15">
      <c r="B483" s="266"/>
      <c r="C483" s="266"/>
      <c r="D483" s="266"/>
      <c r="E483" s="266"/>
      <c r="F483" s="266"/>
      <c r="G483" s="266"/>
      <c r="H483" s="266"/>
      <c r="I483" s="266"/>
      <c r="J483" s="266"/>
      <c r="K483" s="266"/>
      <c r="L483" s="266"/>
      <c r="N483" s="277"/>
      <c r="O483" s="277"/>
    </row>
    <row r="484" spans="2:15">
      <c r="B484" s="266"/>
      <c r="C484" s="266"/>
      <c r="D484" s="266"/>
      <c r="E484" s="266"/>
      <c r="F484" s="266"/>
      <c r="G484" s="266"/>
      <c r="H484" s="266"/>
      <c r="I484" s="266"/>
      <c r="J484" s="266"/>
      <c r="K484" s="266"/>
      <c r="L484" s="266"/>
      <c r="N484" s="277"/>
      <c r="O484" s="277"/>
    </row>
    <row r="485" spans="2:15">
      <c r="B485" s="266"/>
      <c r="C485" s="266"/>
      <c r="D485" s="266"/>
      <c r="E485" s="266"/>
      <c r="F485" s="266"/>
      <c r="G485" s="266"/>
      <c r="H485" s="266"/>
      <c r="I485" s="266"/>
      <c r="J485" s="266"/>
      <c r="K485" s="266"/>
      <c r="L485" s="266"/>
      <c r="N485" s="277"/>
      <c r="O485" s="277"/>
    </row>
    <row r="486" spans="2:15">
      <c r="B486" s="266"/>
      <c r="C486" s="266"/>
      <c r="D486" s="266"/>
      <c r="E486" s="266"/>
      <c r="F486" s="266"/>
      <c r="G486" s="266"/>
      <c r="H486" s="266"/>
      <c r="I486" s="266"/>
      <c r="J486" s="266"/>
      <c r="K486" s="266"/>
      <c r="L486" s="266"/>
      <c r="N486" s="277"/>
      <c r="O486" s="277"/>
    </row>
    <row r="487" spans="2:15">
      <c r="B487" s="266"/>
      <c r="C487" s="266"/>
      <c r="D487" s="266"/>
      <c r="E487" s="266"/>
      <c r="F487" s="266"/>
      <c r="G487" s="266"/>
      <c r="H487" s="266"/>
      <c r="I487" s="266"/>
      <c r="J487" s="266"/>
      <c r="K487" s="266"/>
      <c r="L487" s="266"/>
      <c r="N487" s="277"/>
      <c r="O487" s="277"/>
    </row>
    <row r="488" spans="2:15">
      <c r="B488" s="266"/>
      <c r="C488" s="266"/>
      <c r="D488" s="266"/>
      <c r="E488" s="266"/>
      <c r="F488" s="266"/>
      <c r="G488" s="266"/>
      <c r="H488" s="266"/>
      <c r="I488" s="266"/>
      <c r="J488" s="266"/>
      <c r="K488" s="266"/>
      <c r="L488" s="266"/>
      <c r="N488" s="277"/>
      <c r="O488" s="277"/>
    </row>
    <row r="489" spans="2:15">
      <c r="B489" s="266"/>
      <c r="C489" s="266"/>
      <c r="D489" s="266"/>
      <c r="E489" s="266"/>
      <c r="F489" s="266"/>
      <c r="G489" s="266"/>
      <c r="H489" s="266"/>
      <c r="I489" s="266"/>
      <c r="J489" s="266"/>
      <c r="K489" s="266"/>
      <c r="L489" s="266"/>
      <c r="N489" s="277"/>
      <c r="O489" s="277"/>
    </row>
    <row r="490" spans="2:15">
      <c r="B490" s="266"/>
      <c r="C490" s="266"/>
      <c r="D490" s="266"/>
      <c r="E490" s="266"/>
      <c r="F490" s="266"/>
      <c r="G490" s="266"/>
      <c r="H490" s="266"/>
      <c r="I490" s="266"/>
      <c r="J490" s="266"/>
      <c r="K490" s="266"/>
      <c r="L490" s="266"/>
      <c r="N490" s="277"/>
      <c r="O490" s="277"/>
    </row>
    <row r="491" spans="2:15">
      <c r="B491" s="266"/>
      <c r="C491" s="266"/>
      <c r="D491" s="266"/>
      <c r="E491" s="266"/>
      <c r="F491" s="266"/>
      <c r="G491" s="266"/>
      <c r="H491" s="266"/>
      <c r="I491" s="266"/>
      <c r="J491" s="266"/>
      <c r="K491" s="266"/>
      <c r="L491" s="266"/>
      <c r="N491" s="277"/>
      <c r="O491" s="277"/>
    </row>
    <row r="492" spans="2:15">
      <c r="B492" s="266"/>
      <c r="C492" s="266"/>
      <c r="D492" s="266"/>
      <c r="E492" s="266"/>
      <c r="F492" s="266"/>
      <c r="G492" s="266"/>
      <c r="H492" s="266"/>
      <c r="I492" s="266"/>
      <c r="J492" s="266"/>
      <c r="K492" s="266"/>
      <c r="L492" s="266"/>
      <c r="N492" s="277"/>
      <c r="O492" s="277"/>
    </row>
    <row r="493" spans="2:15">
      <c r="B493" s="266"/>
      <c r="C493" s="266"/>
      <c r="D493" s="266"/>
      <c r="E493" s="266"/>
      <c r="F493" s="266"/>
      <c r="G493" s="266"/>
      <c r="H493" s="266"/>
      <c r="I493" s="266"/>
      <c r="J493" s="266"/>
      <c r="K493" s="266"/>
      <c r="L493" s="266"/>
      <c r="N493" s="277"/>
      <c r="O493" s="277"/>
    </row>
    <row r="494" spans="2:15">
      <c r="B494" s="266"/>
      <c r="C494" s="266"/>
      <c r="D494" s="266"/>
      <c r="E494" s="266"/>
      <c r="F494" s="266"/>
      <c r="G494" s="266"/>
      <c r="H494" s="266"/>
      <c r="I494" s="266"/>
      <c r="J494" s="266"/>
      <c r="K494" s="266"/>
      <c r="L494" s="266"/>
      <c r="N494" s="277"/>
      <c r="O494" s="277"/>
    </row>
    <row r="495" spans="2:15">
      <c r="B495" s="266"/>
      <c r="C495" s="266"/>
      <c r="D495" s="266"/>
      <c r="E495" s="266"/>
      <c r="F495" s="266"/>
      <c r="G495" s="266"/>
      <c r="H495" s="266"/>
      <c r="I495" s="266"/>
      <c r="J495" s="266"/>
      <c r="K495" s="266"/>
      <c r="L495" s="266"/>
      <c r="N495" s="277"/>
      <c r="O495" s="277"/>
    </row>
    <row r="496" spans="2:15">
      <c r="B496" s="266"/>
      <c r="C496" s="266"/>
      <c r="D496" s="266"/>
      <c r="E496" s="266"/>
      <c r="F496" s="266"/>
      <c r="G496" s="266"/>
      <c r="H496" s="266"/>
      <c r="I496" s="266"/>
      <c r="J496" s="266"/>
      <c r="K496" s="266"/>
      <c r="L496" s="266"/>
      <c r="N496" s="277"/>
      <c r="O496" s="277"/>
    </row>
    <row r="497" spans="2:15">
      <c r="B497" s="266"/>
      <c r="C497" s="266"/>
      <c r="D497" s="266"/>
      <c r="E497" s="266"/>
      <c r="F497" s="266"/>
      <c r="G497" s="266"/>
      <c r="H497" s="266"/>
      <c r="I497" s="266"/>
      <c r="J497" s="266"/>
      <c r="K497" s="266"/>
      <c r="L497" s="266"/>
      <c r="N497" s="277"/>
      <c r="O497" s="277"/>
    </row>
    <row r="498" spans="2:15">
      <c r="B498" s="266"/>
      <c r="C498" s="266"/>
      <c r="D498" s="266"/>
      <c r="E498" s="266"/>
      <c r="F498" s="266"/>
      <c r="G498" s="266"/>
      <c r="H498" s="266"/>
      <c r="I498" s="266"/>
      <c r="J498" s="266"/>
      <c r="K498" s="266"/>
      <c r="L498" s="266"/>
      <c r="N498" s="277"/>
      <c r="O498" s="277"/>
    </row>
    <row r="499" spans="2:15">
      <c r="B499" s="266"/>
      <c r="C499" s="266"/>
      <c r="D499" s="266"/>
      <c r="E499" s="266"/>
      <c r="F499" s="266"/>
      <c r="G499" s="266"/>
      <c r="H499" s="266"/>
      <c r="I499" s="266"/>
      <c r="J499" s="266"/>
      <c r="K499" s="266"/>
      <c r="L499" s="266"/>
      <c r="N499" s="277"/>
      <c r="O499" s="277"/>
    </row>
    <row r="500" spans="2:15">
      <c r="B500" s="266"/>
      <c r="C500" s="266"/>
      <c r="D500" s="266"/>
      <c r="E500" s="266"/>
      <c r="F500" s="266"/>
      <c r="G500" s="266"/>
      <c r="H500" s="266"/>
      <c r="I500" s="266"/>
      <c r="J500" s="266"/>
      <c r="K500" s="266"/>
      <c r="L500" s="266"/>
      <c r="N500" s="277"/>
      <c r="O500" s="277"/>
    </row>
    <row r="501" spans="2:15">
      <c r="B501" s="266"/>
      <c r="C501" s="266"/>
      <c r="D501" s="266"/>
      <c r="E501" s="266"/>
      <c r="F501" s="266"/>
      <c r="G501" s="266"/>
      <c r="H501" s="266"/>
      <c r="I501" s="266"/>
      <c r="J501" s="266"/>
      <c r="K501" s="266"/>
      <c r="L501" s="266"/>
      <c r="N501" s="277"/>
      <c r="O501" s="277"/>
    </row>
    <row r="502" spans="2:15">
      <c r="B502" s="266"/>
      <c r="C502" s="266"/>
      <c r="D502" s="266"/>
      <c r="E502" s="266"/>
      <c r="F502" s="266"/>
      <c r="G502" s="266"/>
      <c r="H502" s="266"/>
      <c r="I502" s="266"/>
      <c r="J502" s="266"/>
      <c r="K502" s="266"/>
      <c r="L502" s="266"/>
      <c r="N502" s="277"/>
      <c r="O502" s="277"/>
    </row>
    <row r="503" spans="2:15">
      <c r="B503" s="266"/>
      <c r="C503" s="266"/>
      <c r="D503" s="266"/>
      <c r="E503" s="266"/>
      <c r="F503" s="266"/>
      <c r="G503" s="266"/>
      <c r="H503" s="266"/>
      <c r="I503" s="266"/>
      <c r="J503" s="266"/>
      <c r="K503" s="266"/>
      <c r="L503" s="266"/>
      <c r="N503" s="277"/>
      <c r="O503" s="277"/>
    </row>
    <row r="504" spans="2:15">
      <c r="B504" s="266"/>
      <c r="C504" s="266"/>
      <c r="D504" s="266"/>
      <c r="E504" s="266"/>
      <c r="F504" s="266"/>
      <c r="G504" s="266"/>
      <c r="H504" s="266"/>
      <c r="I504" s="266"/>
      <c r="J504" s="266"/>
      <c r="K504" s="266"/>
      <c r="L504" s="266"/>
      <c r="N504" s="277"/>
      <c r="O504" s="277"/>
    </row>
    <row r="505" spans="2:15">
      <c r="B505" s="266"/>
      <c r="C505" s="266"/>
      <c r="D505" s="266"/>
      <c r="E505" s="266"/>
      <c r="F505" s="266"/>
      <c r="G505" s="266"/>
      <c r="H505" s="266"/>
      <c r="I505" s="266"/>
      <c r="J505" s="266"/>
      <c r="K505" s="266"/>
      <c r="L505" s="266"/>
      <c r="N505" s="277"/>
      <c r="O505" s="277"/>
    </row>
    <row r="506" spans="2:15">
      <c r="B506" s="266"/>
      <c r="C506" s="266"/>
      <c r="D506" s="266"/>
      <c r="E506" s="266"/>
      <c r="F506" s="266"/>
      <c r="G506" s="266"/>
      <c r="H506" s="266"/>
      <c r="I506" s="266"/>
      <c r="J506" s="266"/>
      <c r="K506" s="266"/>
      <c r="L506" s="266"/>
      <c r="N506" s="277"/>
      <c r="O506" s="277"/>
    </row>
    <row r="507" spans="2:15">
      <c r="B507" s="266"/>
      <c r="C507" s="266"/>
      <c r="D507" s="266"/>
      <c r="E507" s="266"/>
      <c r="F507" s="266"/>
      <c r="G507" s="266"/>
      <c r="H507" s="266"/>
      <c r="I507" s="266"/>
      <c r="J507" s="266"/>
      <c r="K507" s="266"/>
      <c r="L507" s="266"/>
      <c r="N507" s="277"/>
      <c r="O507" s="277"/>
    </row>
    <row r="508" spans="2:15">
      <c r="B508" s="266"/>
      <c r="C508" s="266"/>
      <c r="D508" s="266"/>
      <c r="E508" s="266"/>
      <c r="F508" s="266"/>
      <c r="G508" s="266"/>
      <c r="H508" s="266"/>
      <c r="I508" s="266"/>
      <c r="J508" s="266"/>
      <c r="K508" s="266"/>
      <c r="L508" s="266"/>
      <c r="N508" s="277"/>
      <c r="O508" s="277"/>
    </row>
    <row r="509" spans="2:15">
      <c r="B509" s="266"/>
      <c r="C509" s="266"/>
      <c r="D509" s="266"/>
      <c r="E509" s="266"/>
      <c r="F509" s="266"/>
      <c r="G509" s="266"/>
      <c r="H509" s="266"/>
      <c r="I509" s="266"/>
      <c r="J509" s="266"/>
      <c r="K509" s="266"/>
      <c r="L509" s="266"/>
      <c r="N509" s="277"/>
      <c r="O509" s="277"/>
    </row>
    <row r="510" spans="2:15">
      <c r="B510" s="266"/>
      <c r="C510" s="266"/>
      <c r="D510" s="266"/>
      <c r="E510" s="266"/>
      <c r="F510" s="266"/>
      <c r="G510" s="266"/>
      <c r="H510" s="266"/>
      <c r="I510" s="266"/>
      <c r="J510" s="266"/>
      <c r="K510" s="266"/>
      <c r="L510" s="266"/>
      <c r="N510" s="277"/>
      <c r="O510" s="277"/>
    </row>
    <row r="511" spans="2:15">
      <c r="B511" s="266"/>
      <c r="C511" s="266"/>
      <c r="D511" s="266"/>
      <c r="E511" s="266"/>
      <c r="F511" s="266"/>
      <c r="G511" s="266"/>
      <c r="H511" s="266"/>
      <c r="I511" s="266"/>
      <c r="J511" s="266"/>
      <c r="K511" s="266"/>
      <c r="L511" s="266"/>
      <c r="N511" s="277"/>
      <c r="O511" s="277"/>
    </row>
    <row r="512" spans="2:15">
      <c r="B512" s="266"/>
      <c r="C512" s="266"/>
      <c r="D512" s="266"/>
      <c r="E512" s="266"/>
      <c r="F512" s="266"/>
      <c r="G512" s="266"/>
      <c r="H512" s="266"/>
      <c r="I512" s="266"/>
      <c r="J512" s="266"/>
      <c r="K512" s="266"/>
      <c r="L512" s="266"/>
      <c r="N512" s="277"/>
      <c r="O512" s="277"/>
    </row>
    <row r="513" spans="2:15">
      <c r="B513" s="266"/>
      <c r="C513" s="266"/>
      <c r="D513" s="266"/>
      <c r="E513" s="266"/>
      <c r="F513" s="266"/>
      <c r="G513" s="266"/>
      <c r="H513" s="266"/>
      <c r="I513" s="266"/>
      <c r="J513" s="266"/>
      <c r="K513" s="266"/>
      <c r="L513" s="266"/>
      <c r="N513" s="277"/>
      <c r="O513" s="277"/>
    </row>
    <row r="514" spans="2:15">
      <c r="B514" s="266"/>
      <c r="C514" s="266"/>
      <c r="D514" s="266"/>
      <c r="E514" s="266"/>
      <c r="F514" s="266"/>
      <c r="G514" s="266"/>
      <c r="H514" s="266"/>
      <c r="I514" s="266"/>
      <c r="J514" s="266"/>
      <c r="K514" s="266"/>
      <c r="L514" s="266"/>
      <c r="N514" s="277"/>
      <c r="O514" s="277"/>
    </row>
    <row r="515" spans="2:15">
      <c r="B515" s="266"/>
      <c r="C515" s="266"/>
      <c r="D515" s="266"/>
      <c r="E515" s="266"/>
      <c r="F515" s="266"/>
      <c r="G515" s="266"/>
      <c r="H515" s="266"/>
      <c r="I515" s="266"/>
      <c r="J515" s="266"/>
      <c r="K515" s="266"/>
      <c r="L515" s="266"/>
      <c r="N515" s="277"/>
      <c r="O515" s="277"/>
    </row>
    <row r="516" spans="2:15">
      <c r="B516" s="266"/>
      <c r="C516" s="266"/>
      <c r="D516" s="266"/>
      <c r="E516" s="266"/>
      <c r="F516" s="266"/>
      <c r="G516" s="266"/>
      <c r="H516" s="266"/>
      <c r="I516" s="266"/>
      <c r="J516" s="266"/>
      <c r="K516" s="266"/>
      <c r="L516" s="266"/>
      <c r="N516" s="277"/>
      <c r="O516" s="277"/>
    </row>
    <row r="517" spans="2:15">
      <c r="B517" s="266"/>
      <c r="C517" s="266"/>
      <c r="D517" s="266"/>
      <c r="E517" s="266"/>
      <c r="F517" s="266"/>
      <c r="G517" s="266"/>
      <c r="H517" s="266"/>
      <c r="I517" s="266"/>
      <c r="J517" s="266"/>
      <c r="K517" s="266"/>
      <c r="L517" s="266"/>
      <c r="N517" s="277"/>
      <c r="O517" s="277"/>
    </row>
    <row r="518" spans="2:15">
      <c r="B518" s="266"/>
      <c r="C518" s="266"/>
      <c r="D518" s="266"/>
      <c r="E518" s="266"/>
      <c r="F518" s="266"/>
      <c r="G518" s="266"/>
      <c r="H518" s="266"/>
      <c r="I518" s="266"/>
      <c r="J518" s="266"/>
      <c r="K518" s="266"/>
      <c r="L518" s="266"/>
      <c r="N518" s="277"/>
      <c r="O518" s="277"/>
    </row>
    <row r="519" spans="2:15">
      <c r="B519" s="266"/>
      <c r="C519" s="266"/>
      <c r="D519" s="266"/>
      <c r="E519" s="266"/>
      <c r="F519" s="266"/>
      <c r="G519" s="266"/>
      <c r="H519" s="266"/>
      <c r="I519" s="266"/>
      <c r="J519" s="266"/>
      <c r="K519" s="266"/>
      <c r="L519" s="266"/>
      <c r="N519" s="277"/>
      <c r="O519" s="277"/>
    </row>
    <row r="520" spans="2:15">
      <c r="B520" s="266"/>
      <c r="C520" s="266"/>
      <c r="D520" s="266"/>
      <c r="E520" s="266"/>
      <c r="F520" s="266"/>
      <c r="G520" s="266"/>
      <c r="H520" s="266"/>
      <c r="I520" s="266"/>
      <c r="J520" s="266"/>
      <c r="K520" s="266"/>
      <c r="L520" s="266"/>
      <c r="N520" s="277"/>
      <c r="O520" s="277"/>
    </row>
    <row r="521" spans="2:15">
      <c r="B521" s="266"/>
      <c r="C521" s="266"/>
      <c r="D521" s="266"/>
      <c r="E521" s="266"/>
      <c r="F521" s="266"/>
      <c r="G521" s="266"/>
      <c r="H521" s="266"/>
      <c r="I521" s="266"/>
      <c r="J521" s="266"/>
      <c r="K521" s="266"/>
      <c r="L521" s="266"/>
      <c r="N521" s="277"/>
      <c r="O521" s="277"/>
    </row>
    <row r="522" spans="2:15">
      <c r="B522" s="266"/>
      <c r="C522" s="266"/>
      <c r="D522" s="266"/>
      <c r="E522" s="266"/>
      <c r="F522" s="266"/>
      <c r="G522" s="266"/>
      <c r="H522" s="266"/>
      <c r="I522" s="266"/>
      <c r="J522" s="266"/>
      <c r="K522" s="266"/>
      <c r="L522" s="266"/>
      <c r="N522" s="277"/>
      <c r="O522" s="277"/>
    </row>
    <row r="523" spans="2:15">
      <c r="B523" s="266"/>
      <c r="C523" s="266"/>
      <c r="D523" s="266"/>
      <c r="E523" s="266"/>
      <c r="F523" s="266"/>
      <c r="G523" s="266"/>
      <c r="H523" s="266"/>
      <c r="I523" s="266"/>
      <c r="J523" s="266"/>
      <c r="K523" s="266"/>
      <c r="L523" s="266"/>
      <c r="N523" s="277"/>
      <c r="O523" s="277"/>
    </row>
    <row r="524" spans="2:15">
      <c r="B524" s="266"/>
      <c r="C524" s="266"/>
      <c r="D524" s="266"/>
      <c r="E524" s="266"/>
      <c r="F524" s="266"/>
      <c r="G524" s="266"/>
      <c r="H524" s="266"/>
      <c r="I524" s="266"/>
      <c r="J524" s="266"/>
      <c r="K524" s="266"/>
      <c r="L524" s="266"/>
      <c r="N524" s="277"/>
      <c r="O524" s="277"/>
    </row>
    <row r="525" spans="2:15">
      <c r="B525" s="266"/>
      <c r="C525" s="266"/>
      <c r="D525" s="266"/>
      <c r="E525" s="266"/>
      <c r="F525" s="266"/>
      <c r="G525" s="266"/>
      <c r="H525" s="266"/>
      <c r="I525" s="266"/>
      <c r="J525" s="266"/>
      <c r="K525" s="266"/>
      <c r="L525" s="266"/>
      <c r="N525" s="277"/>
      <c r="O525" s="277"/>
    </row>
    <row r="526" spans="2:15">
      <c r="B526" s="266"/>
      <c r="C526" s="266"/>
      <c r="D526" s="266"/>
      <c r="E526" s="266"/>
      <c r="F526" s="266"/>
      <c r="G526" s="266"/>
      <c r="H526" s="266"/>
      <c r="I526" s="266"/>
      <c r="J526" s="266"/>
      <c r="K526" s="266"/>
      <c r="L526" s="266"/>
      <c r="N526" s="277"/>
      <c r="O526" s="277"/>
    </row>
    <row r="527" spans="2:15">
      <c r="B527" s="266"/>
      <c r="C527" s="266"/>
      <c r="D527" s="266"/>
      <c r="E527" s="266"/>
      <c r="F527" s="266"/>
      <c r="G527" s="266"/>
      <c r="H527" s="266"/>
      <c r="I527" s="266"/>
      <c r="J527" s="266"/>
      <c r="K527" s="266"/>
      <c r="L527" s="266"/>
      <c r="N527" s="277"/>
      <c r="O527" s="277"/>
    </row>
    <row r="528" spans="2:15">
      <c r="B528" s="266"/>
      <c r="C528" s="266"/>
      <c r="D528" s="266"/>
      <c r="E528" s="266"/>
      <c r="F528" s="266"/>
      <c r="G528" s="266"/>
      <c r="H528" s="266"/>
      <c r="I528" s="266"/>
      <c r="J528" s="266"/>
      <c r="K528" s="266"/>
      <c r="L528" s="266"/>
      <c r="N528" s="277"/>
      <c r="O528" s="277"/>
    </row>
    <row r="529" spans="2:15">
      <c r="B529" s="266"/>
      <c r="C529" s="266"/>
      <c r="D529" s="266"/>
      <c r="E529" s="266"/>
      <c r="F529" s="266"/>
      <c r="G529" s="266"/>
      <c r="H529" s="266"/>
      <c r="I529" s="266"/>
      <c r="J529" s="266"/>
      <c r="K529" s="266"/>
      <c r="L529" s="266"/>
      <c r="N529" s="277"/>
      <c r="O529" s="277"/>
    </row>
    <row r="530" spans="2:15">
      <c r="B530" s="266"/>
      <c r="C530" s="266"/>
      <c r="D530" s="266"/>
      <c r="E530" s="266"/>
      <c r="F530" s="266"/>
      <c r="G530" s="266"/>
      <c r="H530" s="266"/>
      <c r="I530" s="266"/>
      <c r="J530" s="266"/>
      <c r="K530" s="266"/>
      <c r="L530" s="266"/>
      <c r="N530" s="277"/>
      <c r="O530" s="277"/>
    </row>
    <row r="531" spans="2:15">
      <c r="B531" s="266"/>
      <c r="C531" s="266"/>
      <c r="D531" s="266"/>
      <c r="E531" s="266"/>
      <c r="F531" s="266"/>
      <c r="G531" s="266"/>
      <c r="H531" s="266"/>
      <c r="I531" s="266"/>
      <c r="J531" s="266"/>
      <c r="K531" s="266"/>
      <c r="L531" s="266"/>
      <c r="N531" s="277"/>
      <c r="O531" s="277"/>
    </row>
    <row r="532" spans="2:15">
      <c r="B532" s="266"/>
      <c r="C532" s="266"/>
      <c r="D532" s="266"/>
      <c r="E532" s="266"/>
      <c r="F532" s="266"/>
      <c r="G532" s="266"/>
      <c r="H532" s="266"/>
      <c r="I532" s="266"/>
      <c r="J532" s="266"/>
      <c r="K532" s="266"/>
      <c r="L532" s="266"/>
      <c r="N532" s="277"/>
      <c r="O532" s="277"/>
    </row>
    <row r="533" spans="2:15">
      <c r="B533" s="266"/>
      <c r="C533" s="266"/>
      <c r="D533" s="266"/>
      <c r="E533" s="266"/>
      <c r="F533" s="266"/>
      <c r="G533" s="266"/>
      <c r="H533" s="266"/>
      <c r="I533" s="266"/>
      <c r="J533" s="266"/>
      <c r="K533" s="266"/>
      <c r="L533" s="266"/>
      <c r="N533" s="277"/>
      <c r="O533" s="277"/>
    </row>
    <row r="534" spans="2:15">
      <c r="B534" s="266"/>
      <c r="C534" s="266"/>
      <c r="D534" s="266"/>
      <c r="E534" s="266"/>
      <c r="F534" s="266"/>
      <c r="G534" s="266"/>
      <c r="H534" s="266"/>
      <c r="I534" s="266"/>
      <c r="J534" s="266"/>
      <c r="K534" s="266"/>
      <c r="L534" s="266"/>
      <c r="N534" s="277"/>
      <c r="O534" s="277"/>
    </row>
    <row r="535" spans="2:15">
      <c r="B535" s="266"/>
      <c r="C535" s="266"/>
      <c r="D535" s="266"/>
      <c r="E535" s="266"/>
      <c r="F535" s="266"/>
      <c r="G535" s="266"/>
      <c r="H535" s="266"/>
      <c r="I535" s="266"/>
      <c r="J535" s="266"/>
      <c r="K535" s="266"/>
      <c r="L535" s="266"/>
      <c r="N535" s="277"/>
      <c r="O535" s="277"/>
    </row>
    <row r="536" spans="2:15">
      <c r="B536" s="266"/>
      <c r="C536" s="266"/>
      <c r="D536" s="266"/>
      <c r="E536" s="266"/>
      <c r="F536" s="266"/>
      <c r="G536" s="266"/>
      <c r="H536" s="266"/>
      <c r="I536" s="266"/>
      <c r="J536" s="266"/>
      <c r="K536" s="266"/>
      <c r="L536" s="266"/>
      <c r="N536" s="277"/>
      <c r="O536" s="277"/>
    </row>
    <row r="537" spans="2:15">
      <c r="B537" s="266"/>
      <c r="C537" s="266"/>
      <c r="D537" s="266"/>
      <c r="E537" s="266"/>
      <c r="F537" s="266"/>
      <c r="G537" s="266"/>
      <c r="H537" s="266"/>
      <c r="I537" s="266"/>
      <c r="J537" s="266"/>
      <c r="K537" s="266"/>
      <c r="L537" s="266"/>
      <c r="N537" s="277"/>
      <c r="O537" s="277"/>
    </row>
    <row r="538" spans="2:15">
      <c r="B538" s="266"/>
      <c r="C538" s="266"/>
      <c r="D538" s="266"/>
      <c r="E538" s="266"/>
      <c r="F538" s="266"/>
      <c r="G538" s="266"/>
      <c r="H538" s="266"/>
      <c r="I538" s="266"/>
      <c r="J538" s="266"/>
      <c r="K538" s="266"/>
      <c r="L538" s="266"/>
      <c r="N538" s="277"/>
      <c r="O538" s="277"/>
    </row>
    <row r="539" spans="2:15">
      <c r="B539" s="266"/>
      <c r="C539" s="266"/>
      <c r="D539" s="266"/>
      <c r="E539" s="266"/>
      <c r="F539" s="266"/>
      <c r="G539" s="266"/>
      <c r="H539" s="266"/>
      <c r="I539" s="266"/>
      <c r="J539" s="266"/>
      <c r="K539" s="266"/>
      <c r="L539" s="266"/>
      <c r="N539" s="277"/>
      <c r="O539" s="277"/>
    </row>
    <row r="540" spans="2:15">
      <c r="B540" s="266"/>
      <c r="C540" s="266"/>
      <c r="D540" s="266"/>
      <c r="E540" s="266"/>
      <c r="F540" s="266"/>
      <c r="G540" s="266"/>
      <c r="H540" s="266"/>
      <c r="I540" s="266"/>
      <c r="J540" s="266"/>
      <c r="K540" s="266"/>
      <c r="L540" s="266"/>
      <c r="N540" s="277"/>
      <c r="O540" s="277"/>
    </row>
    <row r="541" spans="2:15">
      <c r="B541" s="266"/>
      <c r="C541" s="266"/>
      <c r="D541" s="266"/>
      <c r="E541" s="266"/>
      <c r="F541" s="266"/>
      <c r="G541" s="266"/>
      <c r="H541" s="266"/>
      <c r="I541" s="266"/>
      <c r="J541" s="266"/>
      <c r="K541" s="266"/>
      <c r="L541" s="266"/>
      <c r="N541" s="277"/>
      <c r="O541" s="277"/>
    </row>
    <row r="542" spans="2:15">
      <c r="B542" s="266"/>
      <c r="C542" s="266"/>
      <c r="D542" s="266"/>
      <c r="E542" s="266"/>
      <c r="F542" s="266"/>
      <c r="G542" s="266"/>
      <c r="H542" s="266"/>
      <c r="I542" s="266"/>
      <c r="J542" s="266"/>
      <c r="K542" s="266"/>
      <c r="L542" s="266"/>
      <c r="N542" s="277"/>
      <c r="O542" s="277"/>
    </row>
    <row r="543" spans="2:15">
      <c r="B543" s="266"/>
      <c r="C543" s="266"/>
      <c r="D543" s="266"/>
      <c r="E543" s="266"/>
      <c r="F543" s="266"/>
      <c r="G543" s="266"/>
      <c r="H543" s="266"/>
      <c r="I543" s="266"/>
      <c r="J543" s="266"/>
      <c r="K543" s="266"/>
      <c r="L543" s="266"/>
      <c r="N543" s="277"/>
      <c r="O543" s="277"/>
    </row>
    <row r="544" spans="2:15">
      <c r="B544" s="266"/>
      <c r="C544" s="266"/>
      <c r="D544" s="266"/>
      <c r="E544" s="266"/>
      <c r="F544" s="266"/>
      <c r="G544" s="266"/>
      <c r="H544" s="266"/>
      <c r="I544" s="266"/>
      <c r="J544" s="266"/>
      <c r="K544" s="266"/>
      <c r="L544" s="266"/>
      <c r="N544" s="277"/>
      <c r="O544" s="277"/>
    </row>
    <row r="545" spans="2:15">
      <c r="B545" s="266"/>
      <c r="C545" s="266"/>
      <c r="D545" s="266"/>
      <c r="E545" s="266"/>
      <c r="F545" s="266"/>
      <c r="G545" s="266"/>
      <c r="H545" s="266"/>
      <c r="I545" s="266"/>
      <c r="J545" s="266"/>
      <c r="K545" s="266"/>
      <c r="L545" s="266"/>
      <c r="N545" s="277"/>
      <c r="O545" s="277"/>
    </row>
    <row r="546" spans="2:15">
      <c r="B546" s="266"/>
      <c r="C546" s="266"/>
      <c r="D546" s="266"/>
      <c r="E546" s="266"/>
      <c r="F546" s="266"/>
      <c r="G546" s="266"/>
      <c r="H546" s="266"/>
      <c r="I546" s="266"/>
      <c r="J546" s="266"/>
      <c r="K546" s="266"/>
      <c r="L546" s="266"/>
      <c r="N546" s="277"/>
      <c r="O546" s="277"/>
    </row>
    <row r="547" spans="2:15">
      <c r="B547" s="266"/>
      <c r="C547" s="266"/>
      <c r="D547" s="266"/>
      <c r="E547" s="266"/>
      <c r="F547" s="266"/>
      <c r="G547" s="266"/>
      <c r="H547" s="266"/>
      <c r="I547" s="266"/>
      <c r="J547" s="266"/>
      <c r="K547" s="266"/>
      <c r="L547" s="266"/>
      <c r="N547" s="277"/>
      <c r="O547" s="277"/>
    </row>
    <row r="548" spans="2:15">
      <c r="B548" s="266"/>
      <c r="C548" s="266"/>
      <c r="D548" s="266"/>
      <c r="E548" s="266"/>
      <c r="F548" s="266"/>
      <c r="G548" s="266"/>
      <c r="H548" s="266"/>
      <c r="I548" s="266"/>
      <c r="J548" s="266"/>
      <c r="K548" s="266"/>
      <c r="L548" s="266"/>
      <c r="N548" s="277"/>
      <c r="O548" s="277"/>
    </row>
    <row r="549" spans="2:15">
      <c r="B549" s="266"/>
      <c r="C549" s="266"/>
      <c r="D549" s="266"/>
      <c r="E549" s="266"/>
      <c r="F549" s="266"/>
      <c r="G549" s="266"/>
      <c r="H549" s="266"/>
      <c r="I549" s="266"/>
      <c r="J549" s="266"/>
      <c r="K549" s="266"/>
      <c r="L549" s="266"/>
      <c r="N549" s="277"/>
      <c r="O549" s="277"/>
    </row>
    <row r="550" spans="2:15">
      <c r="B550" s="266"/>
      <c r="C550" s="266"/>
      <c r="D550" s="266"/>
      <c r="E550" s="266"/>
      <c r="F550" s="266"/>
      <c r="G550" s="266"/>
      <c r="H550" s="266"/>
      <c r="I550" s="266"/>
      <c r="J550" s="266"/>
      <c r="K550" s="266"/>
      <c r="L550" s="266"/>
      <c r="N550" s="277"/>
      <c r="O550" s="277"/>
    </row>
    <row r="551" spans="2:15">
      <c r="B551" s="266"/>
      <c r="C551" s="266"/>
      <c r="D551" s="266"/>
      <c r="E551" s="266"/>
      <c r="F551" s="266"/>
      <c r="G551" s="266"/>
      <c r="H551" s="266"/>
      <c r="I551" s="266"/>
      <c r="J551" s="266"/>
      <c r="K551" s="266"/>
      <c r="L551" s="266"/>
      <c r="N551" s="277"/>
      <c r="O551" s="277"/>
    </row>
    <row r="552" spans="2:15">
      <c r="B552" s="266"/>
      <c r="C552" s="266"/>
      <c r="D552" s="266"/>
      <c r="E552" s="266"/>
      <c r="F552" s="266"/>
      <c r="G552" s="266"/>
      <c r="H552" s="266"/>
      <c r="I552" s="266"/>
      <c r="J552" s="266"/>
      <c r="K552" s="266"/>
      <c r="L552" s="266"/>
      <c r="N552" s="277"/>
      <c r="O552" s="277"/>
    </row>
    <row r="553" spans="2:15">
      <c r="B553" s="266"/>
      <c r="C553" s="266"/>
      <c r="D553" s="266"/>
      <c r="E553" s="266"/>
      <c r="F553" s="266"/>
      <c r="G553" s="266"/>
      <c r="H553" s="266"/>
      <c r="I553" s="266"/>
      <c r="J553" s="266"/>
      <c r="K553" s="266"/>
      <c r="L553" s="266"/>
      <c r="N553" s="277"/>
      <c r="O553" s="277"/>
    </row>
    <row r="554" spans="2:15">
      <c r="B554" s="266"/>
      <c r="C554" s="266"/>
      <c r="D554" s="266"/>
      <c r="E554" s="266"/>
      <c r="F554" s="266"/>
      <c r="G554" s="266"/>
      <c r="H554" s="266"/>
      <c r="I554" s="266"/>
      <c r="J554" s="266"/>
      <c r="K554" s="266"/>
      <c r="L554" s="266"/>
      <c r="N554" s="277"/>
      <c r="O554" s="277"/>
    </row>
    <row r="555" spans="2:15">
      <c r="B555" s="266"/>
      <c r="C555" s="266"/>
      <c r="D555" s="266"/>
      <c r="E555" s="266"/>
      <c r="F555" s="266"/>
      <c r="G555" s="266"/>
      <c r="H555" s="266"/>
      <c r="I555" s="266"/>
      <c r="J555" s="266"/>
      <c r="K555" s="266"/>
      <c r="L555" s="266"/>
      <c r="N555" s="277"/>
      <c r="O555" s="277"/>
    </row>
    <row r="556" spans="2:15">
      <c r="B556" s="266"/>
      <c r="C556" s="266"/>
      <c r="D556" s="266"/>
      <c r="E556" s="266"/>
      <c r="F556" s="266"/>
      <c r="G556" s="266"/>
      <c r="H556" s="266"/>
      <c r="I556" s="266"/>
      <c r="J556" s="266"/>
      <c r="K556" s="266"/>
      <c r="L556" s="266"/>
      <c r="N556" s="277"/>
      <c r="O556" s="277"/>
    </row>
    <row r="557" spans="2:15">
      <c r="B557" s="266"/>
      <c r="C557" s="266"/>
      <c r="D557" s="266"/>
      <c r="E557" s="266"/>
      <c r="F557" s="266"/>
      <c r="G557" s="266"/>
      <c r="H557" s="266"/>
      <c r="I557" s="266"/>
      <c r="J557" s="266"/>
      <c r="K557" s="266"/>
      <c r="L557" s="266"/>
      <c r="N557" s="277"/>
      <c r="O557" s="277"/>
    </row>
    <row r="558" spans="2:15">
      <c r="B558" s="266"/>
      <c r="C558" s="266"/>
      <c r="D558" s="266"/>
      <c r="E558" s="266"/>
      <c r="F558" s="266"/>
      <c r="G558" s="266"/>
      <c r="H558" s="266"/>
      <c r="I558" s="266"/>
      <c r="J558" s="266"/>
      <c r="K558" s="266"/>
      <c r="L558" s="266"/>
      <c r="N558" s="277"/>
      <c r="O558" s="277"/>
    </row>
    <row r="559" spans="2:15">
      <c r="B559" s="266"/>
      <c r="C559" s="266"/>
      <c r="D559" s="266"/>
      <c r="E559" s="266"/>
      <c r="F559" s="266"/>
      <c r="G559" s="266"/>
      <c r="H559" s="266"/>
      <c r="I559" s="266"/>
      <c r="J559" s="266"/>
      <c r="K559" s="266"/>
      <c r="L559" s="266"/>
      <c r="N559" s="277"/>
      <c r="O559" s="277"/>
    </row>
    <row r="560" spans="2:15">
      <c r="B560" s="266"/>
      <c r="C560" s="266"/>
      <c r="D560" s="266"/>
      <c r="E560" s="266"/>
      <c r="F560" s="266"/>
      <c r="G560" s="266"/>
      <c r="H560" s="266"/>
      <c r="I560" s="266"/>
      <c r="J560" s="266"/>
      <c r="K560" s="266"/>
      <c r="L560" s="266"/>
      <c r="N560" s="277"/>
      <c r="O560" s="277"/>
    </row>
    <row r="561" spans="2:15">
      <c r="B561" s="266"/>
      <c r="C561" s="266"/>
      <c r="D561" s="266"/>
      <c r="E561" s="266"/>
      <c r="F561" s="266"/>
      <c r="G561" s="266"/>
      <c r="H561" s="266"/>
      <c r="I561" s="266"/>
      <c r="J561" s="266"/>
      <c r="K561" s="266"/>
      <c r="L561" s="266"/>
      <c r="N561" s="277"/>
      <c r="O561" s="277"/>
    </row>
    <row r="562" spans="2:15">
      <c r="B562" s="266"/>
      <c r="C562" s="266"/>
      <c r="D562" s="266"/>
      <c r="E562" s="266"/>
      <c r="F562" s="266"/>
      <c r="G562" s="266"/>
      <c r="H562" s="266"/>
      <c r="I562" s="266"/>
      <c r="J562" s="266"/>
      <c r="K562" s="266"/>
      <c r="L562" s="266"/>
      <c r="N562" s="277"/>
      <c r="O562" s="277"/>
    </row>
    <row r="563" spans="2:15">
      <c r="B563" s="266"/>
      <c r="C563" s="266"/>
      <c r="D563" s="266"/>
      <c r="E563" s="266"/>
      <c r="F563" s="266"/>
      <c r="G563" s="266"/>
      <c r="H563" s="266"/>
      <c r="I563" s="266"/>
      <c r="J563" s="266"/>
      <c r="K563" s="266"/>
      <c r="L563" s="266"/>
      <c r="N563" s="277"/>
      <c r="O563" s="277"/>
    </row>
    <row r="564" spans="2:15">
      <c r="B564" s="266"/>
      <c r="C564" s="266"/>
      <c r="D564" s="266"/>
      <c r="E564" s="266"/>
      <c r="F564" s="266"/>
      <c r="G564" s="266"/>
      <c r="H564" s="266"/>
      <c r="I564" s="266"/>
      <c r="J564" s="266"/>
      <c r="K564" s="266"/>
      <c r="L564" s="266"/>
      <c r="N564" s="277"/>
      <c r="O564" s="277"/>
    </row>
    <row r="565" spans="2:15">
      <c r="B565" s="266"/>
      <c r="C565" s="266"/>
      <c r="D565" s="266"/>
      <c r="E565" s="266"/>
      <c r="F565" s="266"/>
      <c r="G565" s="266"/>
      <c r="H565" s="266"/>
      <c r="I565" s="266"/>
      <c r="J565" s="266"/>
      <c r="K565" s="266"/>
      <c r="L565" s="266"/>
      <c r="N565" s="277"/>
      <c r="O565" s="277"/>
    </row>
    <row r="566" spans="2:15">
      <c r="B566" s="266"/>
      <c r="C566" s="266"/>
      <c r="D566" s="266"/>
      <c r="E566" s="266"/>
      <c r="F566" s="266"/>
      <c r="G566" s="266"/>
      <c r="H566" s="266"/>
      <c r="I566" s="266"/>
      <c r="J566" s="266"/>
      <c r="K566" s="266"/>
      <c r="L566" s="266"/>
      <c r="N566" s="277"/>
      <c r="O566" s="277"/>
    </row>
    <row r="567" spans="2:15">
      <c r="B567" s="266"/>
      <c r="C567" s="266"/>
      <c r="D567" s="266"/>
      <c r="E567" s="266"/>
      <c r="F567" s="266"/>
      <c r="G567" s="266"/>
      <c r="H567" s="266"/>
      <c r="I567" s="266"/>
      <c r="J567" s="266"/>
      <c r="K567" s="266"/>
      <c r="L567" s="266"/>
      <c r="N567" s="277"/>
      <c r="O567" s="277"/>
    </row>
    <row r="568" spans="2:15">
      <c r="B568" s="266"/>
      <c r="C568" s="266"/>
      <c r="D568" s="266"/>
      <c r="E568" s="266"/>
      <c r="F568" s="266"/>
      <c r="G568" s="266"/>
      <c r="H568" s="266"/>
      <c r="I568" s="266"/>
      <c r="J568" s="266"/>
      <c r="K568" s="266"/>
      <c r="L568" s="266"/>
      <c r="N568" s="277"/>
      <c r="O568" s="277"/>
    </row>
    <row r="569" spans="2:15">
      <c r="B569" s="266"/>
      <c r="C569" s="266"/>
      <c r="D569" s="266"/>
      <c r="E569" s="266"/>
      <c r="F569" s="266"/>
      <c r="G569" s="266"/>
      <c r="H569" s="266"/>
      <c r="I569" s="266"/>
      <c r="J569" s="266"/>
      <c r="K569" s="266"/>
      <c r="L569" s="266"/>
      <c r="N569" s="277"/>
      <c r="O569" s="277"/>
    </row>
    <row r="570" spans="2:15">
      <c r="B570" s="266"/>
      <c r="C570" s="266"/>
      <c r="D570" s="266"/>
      <c r="E570" s="266"/>
      <c r="F570" s="266"/>
      <c r="G570" s="266"/>
      <c r="H570" s="266"/>
      <c r="I570" s="266"/>
      <c r="J570" s="266"/>
      <c r="K570" s="266"/>
      <c r="L570" s="266"/>
      <c r="N570" s="277"/>
      <c r="O570" s="277"/>
    </row>
    <row r="571" spans="2:15">
      <c r="B571" s="266"/>
      <c r="C571" s="266"/>
      <c r="D571" s="266"/>
      <c r="E571" s="266"/>
      <c r="F571" s="266"/>
      <c r="G571" s="266"/>
      <c r="H571" s="266"/>
      <c r="I571" s="266"/>
      <c r="J571" s="266"/>
      <c r="K571" s="266"/>
      <c r="L571" s="266"/>
      <c r="N571" s="277"/>
      <c r="O571" s="277"/>
    </row>
    <row r="572" spans="2:15">
      <c r="B572" s="266"/>
      <c r="C572" s="266"/>
      <c r="D572" s="266"/>
      <c r="E572" s="266"/>
      <c r="F572" s="266"/>
      <c r="G572" s="266"/>
      <c r="H572" s="266"/>
      <c r="I572" s="266"/>
      <c r="J572" s="266"/>
      <c r="K572" s="266"/>
      <c r="L572" s="266"/>
      <c r="N572" s="277"/>
      <c r="O572" s="277"/>
    </row>
    <row r="573" spans="2:15">
      <c r="B573" s="266"/>
      <c r="C573" s="266"/>
      <c r="D573" s="266"/>
      <c r="E573" s="266"/>
      <c r="F573" s="266"/>
      <c r="G573" s="266"/>
      <c r="H573" s="266"/>
      <c r="I573" s="266"/>
      <c r="J573" s="266"/>
      <c r="K573" s="266"/>
      <c r="L573" s="266"/>
      <c r="N573" s="277"/>
      <c r="O573" s="277"/>
    </row>
    <row r="574" spans="2:15">
      <c r="B574" s="266"/>
      <c r="C574" s="266"/>
      <c r="D574" s="266"/>
      <c r="E574" s="266"/>
      <c r="F574" s="266"/>
      <c r="G574" s="266"/>
      <c r="H574" s="266"/>
      <c r="I574" s="266"/>
      <c r="J574" s="266"/>
      <c r="K574" s="266"/>
      <c r="L574" s="266"/>
      <c r="N574" s="277"/>
      <c r="O574" s="277"/>
    </row>
    <row r="575" spans="2:15">
      <c r="B575" s="266"/>
      <c r="C575" s="266"/>
      <c r="D575" s="266"/>
      <c r="E575" s="266"/>
      <c r="F575" s="266"/>
      <c r="G575" s="266"/>
      <c r="H575" s="266"/>
      <c r="I575" s="266"/>
      <c r="J575" s="266"/>
      <c r="K575" s="266"/>
      <c r="L575" s="266"/>
      <c r="N575" s="277"/>
      <c r="O575" s="277"/>
    </row>
    <row r="576" spans="2:15">
      <c r="B576" s="266"/>
      <c r="C576" s="266"/>
      <c r="D576" s="266"/>
      <c r="E576" s="266"/>
      <c r="F576" s="266"/>
      <c r="G576" s="266"/>
      <c r="H576" s="266"/>
      <c r="I576" s="266"/>
      <c r="J576" s="266"/>
      <c r="K576" s="266"/>
      <c r="L576" s="266"/>
      <c r="N576" s="277"/>
      <c r="O576" s="277"/>
    </row>
    <row r="577" spans="2:15">
      <c r="B577" s="266"/>
      <c r="C577" s="266"/>
      <c r="D577" s="266"/>
      <c r="E577" s="266"/>
      <c r="F577" s="266"/>
      <c r="G577" s="266"/>
      <c r="H577" s="266"/>
      <c r="I577" s="266"/>
      <c r="J577" s="266"/>
      <c r="K577" s="266"/>
      <c r="L577" s="266"/>
      <c r="N577" s="277"/>
      <c r="O577" s="277"/>
    </row>
    <row r="578" spans="2:15">
      <c r="B578" s="266"/>
      <c r="C578" s="266"/>
      <c r="D578" s="266"/>
      <c r="E578" s="266"/>
      <c r="F578" s="266"/>
      <c r="G578" s="266"/>
      <c r="H578" s="266"/>
      <c r="I578" s="266"/>
      <c r="J578" s="266"/>
      <c r="K578" s="266"/>
      <c r="L578" s="266"/>
      <c r="N578" s="277"/>
      <c r="O578" s="277"/>
    </row>
    <row r="579" spans="2:15">
      <c r="B579" s="266"/>
      <c r="C579" s="266"/>
      <c r="D579" s="266"/>
      <c r="E579" s="266"/>
      <c r="F579" s="266"/>
      <c r="G579" s="266"/>
      <c r="H579" s="266"/>
      <c r="I579" s="266"/>
      <c r="J579" s="266"/>
      <c r="K579" s="266"/>
      <c r="L579" s="266"/>
      <c r="N579" s="277"/>
      <c r="O579" s="277"/>
    </row>
    <row r="580" spans="2:15">
      <c r="B580" s="266"/>
      <c r="C580" s="266"/>
      <c r="D580" s="266"/>
      <c r="E580" s="266"/>
      <c r="F580" s="266"/>
      <c r="G580" s="266"/>
      <c r="H580" s="266"/>
      <c r="I580" s="266"/>
      <c r="J580" s="266"/>
      <c r="K580" s="266"/>
      <c r="L580" s="266"/>
      <c r="N580" s="277"/>
      <c r="O580" s="277"/>
    </row>
    <row r="581" spans="2:15">
      <c r="B581" s="266"/>
      <c r="C581" s="266"/>
      <c r="D581" s="266"/>
      <c r="E581" s="266"/>
      <c r="F581" s="266"/>
      <c r="G581" s="266"/>
      <c r="H581" s="266"/>
      <c r="I581" s="266"/>
      <c r="J581" s="266"/>
      <c r="K581" s="266"/>
      <c r="L581" s="266"/>
      <c r="N581" s="277"/>
      <c r="O581" s="277"/>
    </row>
    <row r="582" spans="2:15">
      <c r="B582" s="266"/>
      <c r="C582" s="266"/>
      <c r="D582" s="266"/>
      <c r="E582" s="266"/>
      <c r="F582" s="266"/>
      <c r="G582" s="266"/>
      <c r="H582" s="266"/>
      <c r="I582" s="266"/>
      <c r="J582" s="266"/>
      <c r="K582" s="266"/>
      <c r="L582" s="266"/>
      <c r="N582" s="277"/>
      <c r="O582" s="277"/>
    </row>
    <row r="583" spans="2:15">
      <c r="B583" s="266"/>
      <c r="C583" s="266"/>
      <c r="D583" s="266"/>
      <c r="E583" s="266"/>
      <c r="F583" s="266"/>
      <c r="G583" s="266"/>
      <c r="H583" s="266"/>
      <c r="I583" s="266"/>
      <c r="J583" s="266"/>
      <c r="K583" s="266"/>
      <c r="L583" s="266"/>
      <c r="N583" s="277"/>
      <c r="O583" s="277"/>
    </row>
    <row r="584" spans="2:15">
      <c r="B584" s="266"/>
      <c r="C584" s="266"/>
      <c r="D584" s="266"/>
      <c r="E584" s="266"/>
      <c r="F584" s="266"/>
      <c r="G584" s="266"/>
      <c r="H584" s="266"/>
      <c r="I584" s="266"/>
      <c r="J584" s="266"/>
      <c r="K584" s="266"/>
      <c r="L584" s="266"/>
      <c r="N584" s="277"/>
      <c r="O584" s="277"/>
    </row>
    <row r="585" spans="2:15">
      <c r="B585" s="266"/>
      <c r="C585" s="266"/>
      <c r="D585" s="266"/>
      <c r="E585" s="266"/>
      <c r="F585" s="266"/>
      <c r="G585" s="266"/>
      <c r="H585" s="266"/>
      <c r="I585" s="266"/>
      <c r="J585" s="266"/>
      <c r="K585" s="266"/>
      <c r="L585" s="266"/>
      <c r="N585" s="277"/>
      <c r="O585" s="277"/>
    </row>
    <row r="586" spans="2:15">
      <c r="B586" s="266"/>
      <c r="C586" s="266"/>
      <c r="D586" s="266"/>
      <c r="E586" s="266"/>
      <c r="F586" s="266"/>
      <c r="G586" s="266"/>
      <c r="H586" s="266"/>
      <c r="I586" s="266"/>
      <c r="J586" s="266"/>
      <c r="K586" s="266"/>
      <c r="L586" s="266"/>
      <c r="N586" s="277"/>
      <c r="O586" s="277"/>
    </row>
    <row r="587" spans="2:15">
      <c r="B587" s="266"/>
      <c r="C587" s="266"/>
      <c r="D587" s="266"/>
      <c r="E587" s="266"/>
      <c r="F587" s="266"/>
      <c r="G587" s="266"/>
      <c r="H587" s="266"/>
      <c r="I587" s="266"/>
      <c r="J587" s="266"/>
      <c r="K587" s="266"/>
      <c r="L587" s="266"/>
      <c r="N587" s="277"/>
      <c r="O587" s="277"/>
    </row>
    <row r="588" spans="2:15">
      <c r="B588" s="266"/>
      <c r="C588" s="266"/>
      <c r="D588" s="266"/>
      <c r="E588" s="266"/>
      <c r="F588" s="266"/>
      <c r="G588" s="266"/>
      <c r="H588" s="266"/>
      <c r="I588" s="266"/>
      <c r="J588" s="266"/>
      <c r="K588" s="266"/>
      <c r="L588" s="266"/>
      <c r="N588" s="277"/>
      <c r="O588" s="277"/>
    </row>
    <row r="589" spans="2:15">
      <c r="B589" s="266"/>
      <c r="C589" s="266"/>
      <c r="D589" s="266"/>
      <c r="E589" s="266"/>
      <c r="F589" s="266"/>
      <c r="G589" s="266"/>
      <c r="H589" s="266"/>
      <c r="I589" s="266"/>
      <c r="J589" s="266"/>
      <c r="K589" s="266"/>
      <c r="L589" s="266"/>
      <c r="N589" s="277"/>
      <c r="O589" s="277"/>
    </row>
    <row r="590" spans="2:15">
      <c r="B590" s="266"/>
      <c r="C590" s="266"/>
      <c r="D590" s="266"/>
      <c r="E590" s="266"/>
      <c r="F590" s="266"/>
      <c r="G590" s="266"/>
      <c r="H590" s="266"/>
      <c r="I590" s="266"/>
      <c r="J590" s="266"/>
      <c r="K590" s="266"/>
      <c r="L590" s="266"/>
      <c r="N590" s="277"/>
      <c r="O590" s="277"/>
    </row>
    <row r="591" spans="2:15">
      <c r="B591" s="266"/>
      <c r="C591" s="266"/>
      <c r="D591" s="266"/>
      <c r="E591" s="266"/>
      <c r="F591" s="266"/>
      <c r="G591" s="266"/>
      <c r="H591" s="266"/>
      <c r="I591" s="266"/>
      <c r="J591" s="266"/>
      <c r="K591" s="266"/>
      <c r="L591" s="266"/>
      <c r="N591" s="277"/>
      <c r="O591" s="277"/>
    </row>
    <row r="592" spans="2:15">
      <c r="B592" s="266"/>
      <c r="C592" s="266"/>
      <c r="D592" s="266"/>
      <c r="E592" s="266"/>
      <c r="F592" s="266"/>
      <c r="G592" s="266"/>
      <c r="H592" s="266"/>
      <c r="I592" s="266"/>
      <c r="J592" s="266"/>
      <c r="K592" s="266"/>
      <c r="L592" s="266"/>
      <c r="N592" s="277"/>
      <c r="O592" s="277"/>
    </row>
    <row r="593" spans="2:15">
      <c r="B593" s="266"/>
      <c r="C593" s="266"/>
      <c r="D593" s="266"/>
      <c r="E593" s="266"/>
      <c r="F593" s="266"/>
      <c r="G593" s="266"/>
      <c r="H593" s="266"/>
      <c r="I593" s="266"/>
      <c r="J593" s="266"/>
      <c r="K593" s="266"/>
      <c r="L593" s="266"/>
      <c r="N593" s="277"/>
      <c r="O593" s="277"/>
    </row>
    <row r="594" spans="2:15">
      <c r="B594" s="266"/>
      <c r="C594" s="266"/>
      <c r="D594" s="266"/>
      <c r="E594" s="266"/>
      <c r="F594" s="266"/>
      <c r="G594" s="266"/>
      <c r="H594" s="266"/>
      <c r="I594" s="266"/>
      <c r="J594" s="266"/>
      <c r="K594" s="266"/>
      <c r="L594" s="266"/>
      <c r="N594" s="277"/>
      <c r="O594" s="277"/>
    </row>
    <row r="595" spans="2:15">
      <c r="B595" s="266"/>
      <c r="C595" s="266"/>
      <c r="D595" s="266"/>
      <c r="E595" s="266"/>
      <c r="F595" s="266"/>
      <c r="G595" s="266"/>
      <c r="H595" s="266"/>
      <c r="I595" s="266"/>
      <c r="J595" s="266"/>
      <c r="K595" s="266"/>
      <c r="L595" s="266"/>
      <c r="N595" s="277"/>
      <c r="O595" s="277"/>
    </row>
    <row r="596" spans="2:15">
      <c r="B596" s="266"/>
      <c r="C596" s="266"/>
      <c r="D596" s="266"/>
      <c r="E596" s="266"/>
      <c r="F596" s="266"/>
      <c r="G596" s="266"/>
      <c r="H596" s="266"/>
      <c r="I596" s="266"/>
      <c r="J596" s="266"/>
      <c r="K596" s="266"/>
      <c r="L596" s="266"/>
      <c r="N596" s="277"/>
      <c r="O596" s="277"/>
    </row>
    <row r="597" spans="2:15">
      <c r="B597" s="266"/>
      <c r="C597" s="266"/>
      <c r="D597" s="266"/>
      <c r="E597" s="266"/>
      <c r="F597" s="266"/>
      <c r="G597" s="266"/>
      <c r="H597" s="266"/>
      <c r="I597" s="266"/>
      <c r="J597" s="266"/>
      <c r="K597" s="266"/>
      <c r="L597" s="266"/>
      <c r="N597" s="277"/>
      <c r="O597" s="277"/>
    </row>
    <row r="598" spans="2:15">
      <c r="B598" s="266"/>
      <c r="C598" s="266"/>
      <c r="D598" s="266"/>
      <c r="E598" s="266"/>
      <c r="F598" s="266"/>
      <c r="G598" s="266"/>
      <c r="H598" s="266"/>
      <c r="I598" s="266"/>
      <c r="J598" s="266"/>
      <c r="K598" s="266"/>
      <c r="L598" s="266"/>
      <c r="N598" s="277"/>
      <c r="O598" s="277"/>
    </row>
    <row r="599" spans="2:15">
      <c r="B599" s="266"/>
      <c r="C599" s="266"/>
      <c r="D599" s="266"/>
      <c r="E599" s="266"/>
      <c r="F599" s="266"/>
      <c r="G599" s="266"/>
      <c r="H599" s="266"/>
      <c r="I599" s="266"/>
      <c r="J599" s="266"/>
      <c r="K599" s="266"/>
      <c r="L599" s="266"/>
      <c r="N599" s="277"/>
      <c r="O599" s="277"/>
    </row>
    <row r="600" spans="2:15">
      <c r="B600" s="266"/>
      <c r="C600" s="266"/>
      <c r="D600" s="266"/>
      <c r="E600" s="266"/>
      <c r="F600" s="266"/>
      <c r="G600" s="266"/>
      <c r="H600" s="266"/>
      <c r="I600" s="266"/>
      <c r="J600" s="266"/>
      <c r="K600" s="266"/>
      <c r="L600" s="266"/>
      <c r="N600" s="277"/>
      <c r="O600" s="277"/>
    </row>
    <row r="601" spans="2:15">
      <c r="B601" s="266"/>
      <c r="C601" s="266"/>
      <c r="D601" s="266"/>
      <c r="E601" s="266"/>
      <c r="F601" s="266"/>
      <c r="G601" s="266"/>
      <c r="H601" s="266"/>
      <c r="I601" s="266"/>
      <c r="J601" s="266"/>
      <c r="K601" s="266"/>
      <c r="L601" s="266"/>
      <c r="N601" s="277"/>
      <c r="O601" s="277"/>
    </row>
    <row r="602" spans="2:15">
      <c r="B602" s="266"/>
      <c r="C602" s="266"/>
      <c r="D602" s="266"/>
      <c r="E602" s="266"/>
      <c r="F602" s="266"/>
      <c r="G602" s="266"/>
      <c r="H602" s="266"/>
      <c r="I602" s="266"/>
      <c r="J602" s="266"/>
      <c r="K602" s="266"/>
      <c r="L602" s="266"/>
      <c r="N602" s="277"/>
      <c r="O602" s="277"/>
    </row>
  </sheetData>
  <sheetProtection algorithmName="SHA-512" hashValue="gOgZ3q4Omo50PlZddCZyAs4bkWJufGyfT3oW3lD0pIs5/taein+Ob3Jo1f0Jrc0rjRsgnP+AOWmYbtQ0FWWjGA==" saltValue="0tyuosImQbuNvfmk+JDplQ==" spinCount="100000" sheet="1" objects="1" scenarios="1"/>
  <mergeCells count="6">
    <mergeCell ref="I111:J111"/>
    <mergeCell ref="A2:N2"/>
    <mergeCell ref="A3:N3"/>
    <mergeCell ref="A7:N7"/>
    <mergeCell ref="A8:N8"/>
    <mergeCell ref="A11:N1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734"/>
  <sheetViews>
    <sheetView topLeftCell="B505" zoomScale="134" zoomScaleNormal="134" workbookViewId="0">
      <selection activeCell="Q514" sqref="Q514"/>
    </sheetView>
  </sheetViews>
  <sheetFormatPr defaultRowHeight="15"/>
  <cols>
    <col min="1" max="1" width="7.42578125" customWidth="1"/>
    <col min="2" max="2" width="3.28515625" customWidth="1"/>
    <col min="3" max="9" width="2.7109375" customWidth="1"/>
    <col min="10" max="10" width="4.85546875" style="245" customWidth="1"/>
    <col min="11" max="11" width="13" customWidth="1"/>
    <col min="13" max="13" width="36" customWidth="1"/>
    <col min="14" max="14" width="19" style="246" hidden="1" customWidth="1"/>
    <col min="15" max="15" width="19.28515625" style="582" customWidth="1"/>
    <col min="16" max="16" width="15.5703125" style="247" hidden="1" customWidth="1"/>
    <col min="17" max="17" width="15.5703125" style="266" customWidth="1"/>
    <col min="18" max="18" width="15.5703125" style="266" hidden="1" customWidth="1"/>
  </cols>
  <sheetData>
    <row r="1" spans="1:25">
      <c r="A1" s="26" t="s">
        <v>23</v>
      </c>
      <c r="B1" s="26"/>
      <c r="C1" s="26"/>
      <c r="D1" s="26"/>
      <c r="E1" s="26"/>
      <c r="F1" s="26"/>
      <c r="G1" s="26"/>
      <c r="H1" s="26"/>
      <c r="I1" s="27"/>
      <c r="J1" s="28"/>
      <c r="K1" s="27"/>
      <c r="L1" s="27"/>
      <c r="M1" s="27"/>
      <c r="N1" s="29"/>
      <c r="O1" s="504"/>
      <c r="P1" s="30"/>
      <c r="Q1" s="27"/>
      <c r="R1" s="27"/>
      <c r="S1" s="31">
        <v>7.5345000000000004</v>
      </c>
      <c r="T1" s="31"/>
      <c r="U1" s="31"/>
      <c r="V1" s="31"/>
      <c r="W1" s="31"/>
      <c r="X1" s="31"/>
      <c r="Y1" s="31"/>
    </row>
    <row r="2" spans="1:25">
      <c r="A2" s="26"/>
      <c r="B2" s="26"/>
      <c r="C2" s="26"/>
      <c r="D2" s="26"/>
      <c r="E2" s="26"/>
      <c r="F2" s="26"/>
      <c r="G2" s="26"/>
      <c r="H2" s="26"/>
      <c r="I2" s="27"/>
      <c r="J2" s="28"/>
      <c r="K2" s="27"/>
      <c r="L2" s="27"/>
      <c r="M2" s="27" t="s">
        <v>34</v>
      </c>
      <c r="N2" s="29"/>
      <c r="O2" s="504"/>
      <c r="P2" s="30"/>
      <c r="Q2" s="27"/>
      <c r="R2" s="27"/>
      <c r="S2" s="31"/>
      <c r="T2" s="31"/>
      <c r="U2" s="31"/>
      <c r="V2" s="31"/>
      <c r="W2" s="31"/>
      <c r="X2" s="31"/>
      <c r="Y2" s="31"/>
    </row>
    <row r="3" spans="1:25">
      <c r="A3" s="26"/>
      <c r="B3" s="26"/>
      <c r="C3" s="26"/>
      <c r="D3" s="26"/>
      <c r="E3" s="26"/>
      <c r="F3" s="26"/>
      <c r="G3" s="26"/>
      <c r="H3" s="26"/>
      <c r="I3" s="27"/>
      <c r="J3" s="28"/>
      <c r="K3" s="27"/>
      <c r="L3" s="27"/>
      <c r="M3" s="27"/>
      <c r="N3" s="29"/>
      <c r="O3" s="504"/>
      <c r="P3" s="30"/>
      <c r="Q3" s="27"/>
      <c r="R3" s="27"/>
      <c r="S3" s="31"/>
      <c r="T3" s="31"/>
      <c r="U3" s="31"/>
      <c r="V3" s="31"/>
      <c r="W3" s="31"/>
      <c r="X3" s="31"/>
      <c r="Y3" s="31"/>
    </row>
    <row r="4" spans="1: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32"/>
      <c r="K4" s="26"/>
      <c r="L4" s="26"/>
      <c r="M4" s="27"/>
      <c r="N4" s="29"/>
      <c r="O4" s="504"/>
      <c r="P4" s="33"/>
      <c r="Q4" s="26"/>
      <c r="R4" s="26"/>
      <c r="S4" s="31"/>
      <c r="T4" s="31"/>
      <c r="U4" s="31"/>
      <c r="V4" s="31"/>
      <c r="W4" s="31"/>
      <c r="X4" s="31"/>
      <c r="Y4" s="31"/>
    </row>
    <row r="5" spans="1:25">
      <c r="A5" s="26"/>
      <c r="B5" s="26"/>
      <c r="C5" s="26"/>
      <c r="D5" s="26"/>
      <c r="E5" s="26"/>
      <c r="F5" s="26"/>
      <c r="G5" s="26"/>
      <c r="H5" s="26"/>
      <c r="I5" s="26"/>
      <c r="J5" s="32"/>
      <c r="K5" s="26"/>
      <c r="L5" s="26"/>
      <c r="M5" s="26"/>
      <c r="N5" s="35"/>
      <c r="O5" s="505"/>
      <c r="P5" s="33"/>
      <c r="Q5" s="26"/>
      <c r="R5" s="26"/>
      <c r="S5" s="31"/>
      <c r="T5" s="31"/>
      <c r="U5" s="31"/>
      <c r="V5" s="31"/>
      <c r="W5" s="31"/>
      <c r="X5" s="31"/>
      <c r="Y5" s="31"/>
    </row>
    <row r="6" spans="1:25">
      <c r="A6" s="36" t="s">
        <v>24</v>
      </c>
      <c r="B6" s="36"/>
      <c r="C6" s="36" t="s">
        <v>36</v>
      </c>
      <c r="D6" s="36"/>
      <c r="E6" s="36"/>
      <c r="F6" s="36"/>
      <c r="G6" s="36"/>
      <c r="H6" s="36"/>
      <c r="I6" s="36"/>
      <c r="J6" s="37" t="s">
        <v>37</v>
      </c>
      <c r="K6" s="36"/>
      <c r="L6" s="36"/>
      <c r="M6" s="36"/>
      <c r="N6" s="38" t="s">
        <v>38</v>
      </c>
      <c r="O6" s="506" t="s">
        <v>782</v>
      </c>
      <c r="P6" s="39" t="s">
        <v>38</v>
      </c>
      <c r="Q6" s="583" t="s">
        <v>816</v>
      </c>
      <c r="R6" s="583" t="s">
        <v>797</v>
      </c>
      <c r="S6" s="31" t="s">
        <v>818</v>
      </c>
      <c r="T6" s="31"/>
      <c r="U6" s="31"/>
      <c r="V6" s="31"/>
      <c r="W6" s="31"/>
      <c r="X6" s="31"/>
      <c r="Y6" s="31"/>
    </row>
    <row r="7" spans="1:25">
      <c r="A7" s="36" t="s">
        <v>39</v>
      </c>
      <c r="B7" s="36"/>
      <c r="C7" s="36" t="s">
        <v>40</v>
      </c>
      <c r="D7" s="36"/>
      <c r="E7" s="36"/>
      <c r="F7" s="36"/>
      <c r="G7" s="36"/>
      <c r="H7" s="36"/>
      <c r="I7" s="36"/>
      <c r="J7" s="37"/>
      <c r="K7" s="36"/>
      <c r="L7" s="36"/>
      <c r="M7" s="36"/>
      <c r="N7" s="40">
        <v>2015</v>
      </c>
      <c r="O7" s="507">
        <v>2025</v>
      </c>
      <c r="P7" s="41">
        <v>2023</v>
      </c>
      <c r="Q7" s="584">
        <v>2025</v>
      </c>
      <c r="R7" s="584">
        <v>2027</v>
      </c>
      <c r="S7" s="31"/>
      <c r="T7" s="31"/>
      <c r="U7" s="31"/>
      <c r="V7" s="31"/>
      <c r="W7" s="31"/>
      <c r="X7" s="31"/>
      <c r="Y7" s="31"/>
    </row>
    <row r="8" spans="1:25">
      <c r="A8" s="36" t="s">
        <v>41</v>
      </c>
      <c r="B8" s="36"/>
      <c r="C8" s="743" t="s">
        <v>42</v>
      </c>
      <c r="D8" s="743"/>
      <c r="E8" s="743"/>
      <c r="F8" s="743"/>
      <c r="G8" s="743"/>
      <c r="H8" s="743"/>
      <c r="I8" s="743"/>
      <c r="J8" s="37" t="s">
        <v>43</v>
      </c>
      <c r="K8" s="36"/>
      <c r="L8" s="36" t="s">
        <v>44</v>
      </c>
      <c r="M8" s="36"/>
      <c r="N8" s="42"/>
      <c r="O8" s="508"/>
      <c r="P8" s="43">
        <v>1</v>
      </c>
      <c r="Q8" s="585">
        <v>2</v>
      </c>
      <c r="R8" s="585">
        <v>2</v>
      </c>
      <c r="S8" s="31"/>
      <c r="T8" s="31"/>
      <c r="U8" s="31"/>
      <c r="V8" s="31"/>
      <c r="W8" s="31"/>
      <c r="X8" s="31"/>
      <c r="Y8" s="31"/>
    </row>
    <row r="9" spans="1:25">
      <c r="A9" s="36" t="s">
        <v>45</v>
      </c>
      <c r="B9" s="36"/>
      <c r="C9" s="36"/>
      <c r="D9" s="36"/>
      <c r="E9" s="36"/>
      <c r="F9" s="36"/>
      <c r="G9" s="36"/>
      <c r="H9" s="36"/>
      <c r="I9" s="36"/>
      <c r="J9" s="37" t="s">
        <v>46</v>
      </c>
      <c r="K9" s="36" t="s">
        <v>47</v>
      </c>
      <c r="L9" s="36" t="s">
        <v>48</v>
      </c>
      <c r="M9" s="36"/>
      <c r="N9" s="42"/>
      <c r="O9" s="508"/>
      <c r="P9" s="44"/>
      <c r="Q9" s="586"/>
      <c r="R9" s="586"/>
      <c r="S9" s="31"/>
      <c r="T9" s="31"/>
      <c r="U9" s="31"/>
      <c r="V9" s="31"/>
      <c r="W9" s="31"/>
      <c r="X9" s="31"/>
      <c r="Y9" s="31"/>
    </row>
    <row r="10" spans="1:25">
      <c r="A10" s="45"/>
      <c r="B10" s="45">
        <v>1</v>
      </c>
      <c r="C10" s="45">
        <v>2</v>
      </c>
      <c r="D10" s="45">
        <v>3</v>
      </c>
      <c r="E10" s="45">
        <v>4</v>
      </c>
      <c r="F10" s="45">
        <v>5</v>
      </c>
      <c r="G10" s="45">
        <v>6</v>
      </c>
      <c r="H10" s="45">
        <v>7</v>
      </c>
      <c r="I10" s="45">
        <v>8</v>
      </c>
      <c r="J10" s="46"/>
      <c r="K10" s="45" t="s">
        <v>49</v>
      </c>
      <c r="L10" s="45"/>
      <c r="M10" s="45"/>
      <c r="N10" s="47"/>
      <c r="O10" s="509"/>
      <c r="P10" s="48"/>
      <c r="Q10" s="45"/>
      <c r="R10" s="45"/>
      <c r="S10" s="31"/>
      <c r="T10" s="31"/>
      <c r="U10" s="31"/>
      <c r="V10" s="31"/>
      <c r="W10" s="31"/>
      <c r="X10" s="31"/>
      <c r="Y10" s="31"/>
    </row>
    <row r="11" spans="1:25">
      <c r="A11" s="26"/>
      <c r="B11" s="26"/>
      <c r="C11" s="26"/>
      <c r="D11" s="26"/>
      <c r="E11" s="26"/>
      <c r="F11" s="26"/>
      <c r="G11" s="26"/>
      <c r="H11" s="26"/>
      <c r="I11" s="26"/>
      <c r="J11" s="32"/>
      <c r="K11" s="305" t="s">
        <v>50</v>
      </c>
      <c r="L11" s="305" t="s">
        <v>51</v>
      </c>
      <c r="M11" s="306"/>
      <c r="N11" s="307"/>
      <c r="O11" s="510"/>
      <c r="P11" s="308"/>
      <c r="Q11" s="306"/>
      <c r="R11" s="306"/>
      <c r="S11" s="31"/>
      <c r="T11" s="31"/>
      <c r="U11" s="31"/>
      <c r="V11" s="31"/>
      <c r="W11" s="31"/>
      <c r="X11" s="31"/>
      <c r="Y11" s="31"/>
    </row>
    <row r="12" spans="1:25">
      <c r="A12" s="26"/>
      <c r="B12" s="26"/>
      <c r="C12" s="26"/>
      <c r="D12" s="26"/>
      <c r="E12" s="26"/>
      <c r="F12" s="26"/>
      <c r="G12" s="26"/>
      <c r="H12" s="26"/>
      <c r="I12" s="26"/>
      <c r="J12" s="32"/>
      <c r="K12" s="310" t="s">
        <v>52</v>
      </c>
      <c r="L12" s="311" t="s">
        <v>53</v>
      </c>
      <c r="M12" s="311"/>
      <c r="N12" s="312"/>
      <c r="O12" s="511"/>
      <c r="P12" s="313"/>
      <c r="Q12" s="311"/>
      <c r="R12" s="311"/>
      <c r="S12" s="31"/>
      <c r="T12" s="31"/>
      <c r="U12" s="31"/>
      <c r="V12" s="31"/>
      <c r="W12" s="31"/>
      <c r="X12" s="31"/>
      <c r="Y12" s="31"/>
    </row>
    <row r="13" spans="1:25">
      <c r="A13" s="26"/>
      <c r="B13" s="26"/>
      <c r="C13" s="26"/>
      <c r="D13" s="26"/>
      <c r="E13" s="26"/>
      <c r="F13" s="26"/>
      <c r="G13" s="26"/>
      <c r="H13" s="26"/>
      <c r="I13" s="26"/>
      <c r="J13" s="32">
        <v>100</v>
      </c>
      <c r="K13" s="26" t="s">
        <v>54</v>
      </c>
      <c r="L13" s="26" t="s">
        <v>55</v>
      </c>
      <c r="M13" s="26"/>
      <c r="N13" s="35"/>
      <c r="O13" s="505"/>
      <c r="P13" s="33"/>
      <c r="Q13" s="26"/>
      <c r="R13" s="26"/>
      <c r="S13" s="31"/>
      <c r="T13" s="31"/>
      <c r="U13" s="31"/>
      <c r="V13" s="31"/>
      <c r="W13" s="31"/>
      <c r="X13" s="31"/>
      <c r="Y13" s="31"/>
    </row>
    <row r="14" spans="1:25">
      <c r="A14" s="50" t="s">
        <v>56</v>
      </c>
      <c r="B14" s="50"/>
      <c r="C14" s="50"/>
      <c r="D14" s="50"/>
      <c r="E14" s="50"/>
      <c r="F14" s="50"/>
      <c r="G14" s="50"/>
      <c r="H14" s="50"/>
      <c r="I14" s="50"/>
      <c r="J14" s="57"/>
      <c r="K14" s="58" t="s">
        <v>57</v>
      </c>
      <c r="L14" s="58" t="s">
        <v>58</v>
      </c>
      <c r="M14" s="58"/>
      <c r="N14" s="59"/>
      <c r="O14" s="512"/>
      <c r="P14" s="52"/>
      <c r="Q14" s="50"/>
      <c r="R14" s="50"/>
      <c r="S14" s="31"/>
      <c r="T14" s="31"/>
      <c r="U14" s="31"/>
      <c r="V14" s="31"/>
      <c r="W14" s="31"/>
      <c r="X14" s="31"/>
      <c r="Y14" s="31"/>
    </row>
    <row r="15" spans="1:25">
      <c r="A15" s="50"/>
      <c r="B15" s="50"/>
      <c r="C15" s="50"/>
      <c r="D15" s="50"/>
      <c r="E15" s="50"/>
      <c r="F15" s="50"/>
      <c r="G15" s="50"/>
      <c r="H15" s="50"/>
      <c r="I15" s="50"/>
      <c r="J15" s="57"/>
      <c r="K15" s="58" t="s">
        <v>59</v>
      </c>
      <c r="L15" s="58" t="s">
        <v>60</v>
      </c>
      <c r="M15" s="58"/>
      <c r="N15" s="59"/>
      <c r="O15" s="512"/>
      <c r="P15" s="52"/>
      <c r="Q15" s="50"/>
      <c r="R15" s="50"/>
      <c r="S15" s="31"/>
      <c r="T15" s="31"/>
      <c r="U15" s="31"/>
      <c r="V15" s="31"/>
      <c r="W15" s="31"/>
      <c r="X15" s="31"/>
      <c r="Y15" s="31"/>
    </row>
    <row r="16" spans="1:25">
      <c r="A16" s="54" t="s">
        <v>61</v>
      </c>
      <c r="B16" s="54"/>
      <c r="C16" s="54"/>
      <c r="D16" s="54"/>
      <c r="E16" s="54"/>
      <c r="F16" s="54"/>
      <c r="G16" s="54"/>
      <c r="H16" s="54"/>
      <c r="I16" s="54"/>
      <c r="J16" s="60"/>
      <c r="K16" s="53" t="s">
        <v>57</v>
      </c>
      <c r="L16" s="53" t="s">
        <v>62</v>
      </c>
      <c r="M16" s="53"/>
      <c r="N16" s="61"/>
      <c r="O16" s="513"/>
      <c r="P16" s="56"/>
      <c r="Q16" s="54"/>
      <c r="R16" s="54"/>
      <c r="S16" s="31"/>
      <c r="T16" s="31"/>
      <c r="U16" s="31"/>
      <c r="V16" s="31"/>
      <c r="W16" s="31"/>
      <c r="X16" s="31"/>
      <c r="Y16" s="31"/>
    </row>
    <row r="17" spans="1:25">
      <c r="A17" s="54"/>
      <c r="B17" s="54"/>
      <c r="C17" s="54"/>
      <c r="D17" s="54"/>
      <c r="E17" s="54"/>
      <c r="F17" s="54"/>
      <c r="G17" s="54"/>
      <c r="H17" s="54"/>
      <c r="I17" s="54"/>
      <c r="J17" s="60"/>
      <c r="K17" s="62"/>
      <c r="L17" s="62" t="s">
        <v>63</v>
      </c>
      <c r="M17" s="62"/>
      <c r="N17" s="63"/>
      <c r="O17" s="514"/>
      <c r="P17" s="56"/>
      <c r="Q17" s="54"/>
      <c r="R17" s="54"/>
      <c r="S17" s="31"/>
      <c r="T17" s="31"/>
      <c r="U17" s="31"/>
      <c r="V17" s="31"/>
      <c r="W17" s="31"/>
      <c r="X17" s="31"/>
      <c r="Y17" s="31"/>
    </row>
    <row r="18" spans="1:25">
      <c r="A18" s="54" t="s">
        <v>64</v>
      </c>
      <c r="B18" s="54"/>
      <c r="C18" s="54"/>
      <c r="D18" s="54"/>
      <c r="E18" s="54"/>
      <c r="F18" s="54"/>
      <c r="G18" s="54"/>
      <c r="H18" s="54"/>
      <c r="I18" s="54"/>
      <c r="J18" s="54"/>
      <c r="K18" s="54" t="s">
        <v>65</v>
      </c>
      <c r="L18" s="742" t="s">
        <v>66</v>
      </c>
      <c r="M18" s="742"/>
      <c r="N18" s="55"/>
      <c r="O18" s="515"/>
      <c r="P18" s="56"/>
      <c r="Q18" s="54"/>
      <c r="R18" s="54"/>
      <c r="S18" s="31"/>
      <c r="T18" s="31"/>
      <c r="U18" s="31"/>
      <c r="V18" s="31"/>
      <c r="W18" s="31"/>
      <c r="X18" s="31"/>
      <c r="Y18" s="31"/>
    </row>
    <row r="19" spans="1:25">
      <c r="A19" s="31" t="s">
        <v>64</v>
      </c>
      <c r="B19" s="31">
        <v>1</v>
      </c>
      <c r="C19" s="31"/>
      <c r="D19" s="31"/>
      <c r="E19" s="31"/>
      <c r="F19" s="31"/>
      <c r="G19" s="31"/>
      <c r="H19" s="31"/>
      <c r="I19" s="31"/>
      <c r="J19" s="64" t="s">
        <v>667</v>
      </c>
      <c r="K19" s="65">
        <v>3</v>
      </c>
      <c r="L19" s="65" t="s">
        <v>9</v>
      </c>
      <c r="M19" s="65"/>
      <c r="N19" s="66">
        <f>N20+N33</f>
        <v>222067</v>
      </c>
      <c r="O19" s="516">
        <f>O20+O33</f>
        <v>29000</v>
      </c>
      <c r="P19" s="344">
        <f>P20+P33</f>
        <v>11063.29</v>
      </c>
      <c r="Q19" s="587">
        <f>Q20+Q33</f>
        <v>19773</v>
      </c>
      <c r="R19" s="587">
        <f>R20+R33</f>
        <v>23000</v>
      </c>
      <c r="S19" s="31"/>
      <c r="T19" s="31"/>
      <c r="U19" s="31"/>
      <c r="V19" s="31"/>
      <c r="W19" s="31"/>
      <c r="X19" s="31"/>
      <c r="Y19" s="31"/>
    </row>
    <row r="20" spans="1:25">
      <c r="A20" s="31" t="s">
        <v>64</v>
      </c>
      <c r="B20" s="31">
        <v>1</v>
      </c>
      <c r="C20" s="31"/>
      <c r="D20" s="31"/>
      <c r="E20" s="31"/>
      <c r="F20" s="31"/>
      <c r="G20" s="31"/>
      <c r="H20" s="31"/>
      <c r="I20" s="31"/>
      <c r="J20" s="64" t="s">
        <v>667</v>
      </c>
      <c r="K20" s="67">
        <v>32</v>
      </c>
      <c r="L20" s="68" t="s">
        <v>26</v>
      </c>
      <c r="M20" s="69"/>
      <c r="N20" s="70">
        <f>N21+N23</f>
        <v>222067</v>
      </c>
      <c r="O20" s="517">
        <f>O21+O23</f>
        <v>28000</v>
      </c>
      <c r="P20" s="345">
        <f>P21+P23</f>
        <v>11063.29</v>
      </c>
      <c r="Q20" s="588">
        <f>Q21+Q23</f>
        <v>18500</v>
      </c>
      <c r="R20" s="588">
        <f>R21+R23</f>
        <v>23000</v>
      </c>
      <c r="S20" s="31"/>
      <c r="T20" s="31"/>
      <c r="U20" s="31"/>
      <c r="V20" s="31"/>
      <c r="W20" s="31"/>
      <c r="X20" s="31"/>
      <c r="Y20" s="31"/>
    </row>
    <row r="21" spans="1:25">
      <c r="A21" s="31" t="s">
        <v>64</v>
      </c>
      <c r="B21" s="31">
        <v>1</v>
      </c>
      <c r="C21" s="31"/>
      <c r="D21" s="31"/>
      <c r="E21" s="31"/>
      <c r="F21" s="31"/>
      <c r="G21" s="31"/>
      <c r="H21" s="31"/>
      <c r="I21" s="31"/>
      <c r="J21" s="64" t="s">
        <v>667</v>
      </c>
      <c r="K21" s="65">
        <v>323</v>
      </c>
      <c r="L21" s="736" t="s">
        <v>67</v>
      </c>
      <c r="M21" s="737"/>
      <c r="N21" s="73">
        <f>N22</f>
        <v>10015</v>
      </c>
      <c r="O21" s="518">
        <f>O22</f>
        <v>4000</v>
      </c>
      <c r="P21" s="344">
        <f>P22</f>
        <v>139.5</v>
      </c>
      <c r="Q21" s="587">
        <f>Q22</f>
        <v>4000</v>
      </c>
      <c r="R21" s="587">
        <f>R22</f>
        <v>4000</v>
      </c>
      <c r="S21" s="31"/>
      <c r="T21" s="31"/>
      <c r="U21" s="31"/>
      <c r="V21" s="31"/>
      <c r="W21" s="31"/>
      <c r="X21" s="31"/>
      <c r="Y21" s="31"/>
    </row>
    <row r="22" spans="1:25">
      <c r="A22" s="31" t="s">
        <v>64</v>
      </c>
      <c r="B22" s="31">
        <v>1</v>
      </c>
      <c r="C22" s="31"/>
      <c r="D22" s="31"/>
      <c r="E22" s="31"/>
      <c r="F22" s="31"/>
      <c r="G22" s="31"/>
      <c r="H22" s="31"/>
      <c r="I22" s="31"/>
      <c r="J22" s="64" t="s">
        <v>667</v>
      </c>
      <c r="K22" s="67">
        <v>3233</v>
      </c>
      <c r="L22" s="67" t="s">
        <v>68</v>
      </c>
      <c r="M22" s="67"/>
      <c r="N22" s="74">
        <v>10015</v>
      </c>
      <c r="O22" s="519">
        <v>4000</v>
      </c>
      <c r="P22" s="345">
        <v>139.5</v>
      </c>
      <c r="Q22" s="588">
        <v>4000</v>
      </c>
      <c r="R22" s="588">
        <v>4000</v>
      </c>
      <c r="S22" s="31">
        <v>100</v>
      </c>
      <c r="T22" s="31"/>
      <c r="U22" s="31"/>
      <c r="V22" s="31"/>
      <c r="W22" s="31"/>
      <c r="X22" s="31"/>
      <c r="Y22" s="31"/>
    </row>
    <row r="23" spans="1:25">
      <c r="A23" s="31" t="s">
        <v>64</v>
      </c>
      <c r="B23" s="31">
        <v>1</v>
      </c>
      <c r="C23" s="31"/>
      <c r="D23" s="31"/>
      <c r="E23" s="31"/>
      <c r="F23" s="31"/>
      <c r="G23" s="31"/>
      <c r="H23" s="31"/>
      <c r="I23" s="31"/>
      <c r="J23" s="64" t="s">
        <v>667</v>
      </c>
      <c r="K23" s="65">
        <v>329</v>
      </c>
      <c r="L23" s="736" t="s">
        <v>69</v>
      </c>
      <c r="M23" s="737"/>
      <c r="N23" s="73">
        <f>N24+N25+N26+N27+N28+N29+N30+N31+N32</f>
        <v>212052</v>
      </c>
      <c r="O23" s="518">
        <f>O24+O25+O26+O27+O28+O29+O30+O31+O32</f>
        <v>24000</v>
      </c>
      <c r="P23" s="344">
        <f>P24+P25+P26+P27+P28+P29+P30+P31+P32</f>
        <v>10923.79</v>
      </c>
      <c r="Q23" s="587">
        <f>Q24+Q25+Q26+Q27+Q28+Q29+Q30+Q31+Q32</f>
        <v>14500</v>
      </c>
      <c r="R23" s="587">
        <f>R24+R25+R26+R27+R28+R29+R30+R31+R32</f>
        <v>19000</v>
      </c>
      <c r="S23" s="75"/>
      <c r="T23" s="75"/>
      <c r="U23" s="75"/>
      <c r="V23" s="75"/>
      <c r="W23" s="75"/>
      <c r="X23" s="75"/>
      <c r="Y23" s="75"/>
    </row>
    <row r="24" spans="1:25">
      <c r="A24" s="31" t="s">
        <v>64</v>
      </c>
      <c r="B24" s="31">
        <v>1</v>
      </c>
      <c r="C24" s="31"/>
      <c r="D24" s="31"/>
      <c r="E24" s="31"/>
      <c r="F24" s="31"/>
      <c r="G24" s="31"/>
      <c r="H24" s="31"/>
      <c r="I24" s="31"/>
      <c r="J24" s="64" t="s">
        <v>667</v>
      </c>
      <c r="K24" s="67">
        <v>3291</v>
      </c>
      <c r="L24" s="76" t="s">
        <v>70</v>
      </c>
      <c r="M24" s="77"/>
      <c r="N24" s="70">
        <v>179664</v>
      </c>
      <c r="O24" s="517">
        <v>19000</v>
      </c>
      <c r="P24" s="345">
        <v>5869.5</v>
      </c>
      <c r="Q24" s="588">
        <v>6500</v>
      </c>
      <c r="R24" s="588">
        <v>19000</v>
      </c>
      <c r="S24" s="75">
        <v>5885.25</v>
      </c>
      <c r="T24" s="75"/>
      <c r="U24" s="75"/>
      <c r="V24" s="75"/>
      <c r="W24" s="75"/>
      <c r="X24" s="75"/>
      <c r="Y24" s="75"/>
    </row>
    <row r="25" spans="1:25" hidden="1">
      <c r="A25" s="31" t="s">
        <v>64</v>
      </c>
      <c r="B25" s="31">
        <v>1</v>
      </c>
      <c r="C25" s="31"/>
      <c r="D25" s="31">
        <v>3</v>
      </c>
      <c r="E25" s="31"/>
      <c r="F25" s="31">
        <v>5</v>
      </c>
      <c r="G25" s="31"/>
      <c r="H25" s="31"/>
      <c r="I25" s="31"/>
      <c r="J25" s="64" t="s">
        <v>667</v>
      </c>
      <c r="K25" s="67">
        <v>3291</v>
      </c>
      <c r="L25" s="67" t="s">
        <v>71</v>
      </c>
      <c r="M25" s="67"/>
      <c r="N25" s="74">
        <v>32388</v>
      </c>
      <c r="O25" s="519">
        <v>0</v>
      </c>
      <c r="P25" s="345">
        <v>5054.29</v>
      </c>
      <c r="Q25" s="588">
        <v>0</v>
      </c>
      <c r="R25" s="588">
        <v>0</v>
      </c>
      <c r="S25" s="31"/>
      <c r="T25" s="31"/>
      <c r="U25" s="31"/>
      <c r="V25" s="31"/>
      <c r="W25" s="31"/>
      <c r="X25" s="31"/>
      <c r="Y25" s="31"/>
    </row>
    <row r="26" spans="1:25" ht="15.75" thickBot="1">
      <c r="A26" s="31" t="s">
        <v>64</v>
      </c>
      <c r="B26" s="31">
        <v>1</v>
      </c>
      <c r="C26" s="31"/>
      <c r="D26" s="31">
        <v>3</v>
      </c>
      <c r="E26" s="31"/>
      <c r="F26" s="31">
        <v>5</v>
      </c>
      <c r="G26" s="31"/>
      <c r="H26" s="31"/>
      <c r="I26" s="31"/>
      <c r="J26" s="64">
        <v>111</v>
      </c>
      <c r="K26" s="80">
        <v>3291</v>
      </c>
      <c r="L26" s="80" t="s">
        <v>72</v>
      </c>
      <c r="M26" s="80"/>
      <c r="N26" s="81">
        <v>0</v>
      </c>
      <c r="O26" s="520">
        <v>5000</v>
      </c>
      <c r="P26" s="346">
        <v>0</v>
      </c>
      <c r="Q26" s="589">
        <v>8000</v>
      </c>
      <c r="R26" s="589">
        <v>0</v>
      </c>
      <c r="S26" s="31">
        <v>7976.67</v>
      </c>
      <c r="T26" s="31"/>
      <c r="U26" s="31"/>
      <c r="V26" s="31"/>
      <c r="W26" s="31"/>
      <c r="X26" s="31"/>
      <c r="Y26" s="31"/>
    </row>
    <row r="27" spans="1:25" hidden="1">
      <c r="A27" s="31" t="s">
        <v>64</v>
      </c>
      <c r="B27" s="31">
        <v>1</v>
      </c>
      <c r="C27" s="31"/>
      <c r="D27" s="31">
        <v>3</v>
      </c>
      <c r="E27" s="31"/>
      <c r="F27" s="31">
        <v>5</v>
      </c>
      <c r="G27" s="31"/>
      <c r="H27" s="31"/>
      <c r="I27" s="31"/>
      <c r="J27" s="64">
        <v>111</v>
      </c>
      <c r="K27" s="82">
        <v>3291</v>
      </c>
      <c r="L27" s="744" t="s">
        <v>73</v>
      </c>
      <c r="M27" s="745"/>
      <c r="N27" s="83"/>
      <c r="O27" s="521"/>
      <c r="P27" s="347"/>
      <c r="Q27" s="590"/>
      <c r="R27" s="590"/>
      <c r="S27" s="31"/>
      <c r="T27" s="31"/>
      <c r="U27" s="31"/>
      <c r="V27" s="31"/>
      <c r="W27" s="31"/>
      <c r="X27" s="31"/>
      <c r="Y27" s="31"/>
    </row>
    <row r="28" spans="1:25" hidden="1">
      <c r="A28" s="31" t="s">
        <v>64</v>
      </c>
      <c r="B28" s="31">
        <v>1</v>
      </c>
      <c r="C28" s="31"/>
      <c r="D28" s="31">
        <v>3</v>
      </c>
      <c r="E28" s="31"/>
      <c r="F28" s="31">
        <v>5</v>
      </c>
      <c r="G28" s="31"/>
      <c r="H28" s="31"/>
      <c r="I28" s="31"/>
      <c r="J28" s="64">
        <v>111</v>
      </c>
      <c r="K28" s="78">
        <v>3291</v>
      </c>
      <c r="L28" s="78" t="s">
        <v>74</v>
      </c>
      <c r="M28" s="78"/>
      <c r="N28" s="79">
        <v>0</v>
      </c>
      <c r="O28" s="522">
        <v>0</v>
      </c>
      <c r="P28" s="348">
        <v>0</v>
      </c>
      <c r="Q28" s="591">
        <v>0</v>
      </c>
      <c r="R28" s="591">
        <v>0</v>
      </c>
      <c r="S28" s="31"/>
      <c r="T28" s="31"/>
      <c r="U28" s="31"/>
      <c r="V28" s="31"/>
      <c r="W28" s="31"/>
      <c r="X28" s="31"/>
      <c r="Y28" s="31"/>
    </row>
    <row r="29" spans="1:25" hidden="1">
      <c r="A29" s="31" t="s">
        <v>64</v>
      </c>
      <c r="B29" s="31">
        <v>1</v>
      </c>
      <c r="C29" s="31"/>
      <c r="D29" s="31">
        <v>3</v>
      </c>
      <c r="E29" s="31"/>
      <c r="F29" s="31">
        <v>5</v>
      </c>
      <c r="G29" s="31"/>
      <c r="H29" s="31"/>
      <c r="I29" s="31"/>
      <c r="J29" s="64">
        <v>111</v>
      </c>
      <c r="K29" s="78">
        <v>3291</v>
      </c>
      <c r="L29" s="78" t="s">
        <v>75</v>
      </c>
      <c r="M29" s="78"/>
      <c r="N29" s="79">
        <v>0</v>
      </c>
      <c r="O29" s="522">
        <v>0</v>
      </c>
      <c r="P29" s="348">
        <v>0</v>
      </c>
      <c r="Q29" s="591">
        <v>0</v>
      </c>
      <c r="R29" s="591">
        <v>0</v>
      </c>
      <c r="S29" s="84"/>
      <c r="T29" s="31"/>
      <c r="U29" s="31"/>
      <c r="V29" s="31"/>
      <c r="W29" s="31"/>
      <c r="X29" s="31"/>
      <c r="Y29" s="31"/>
    </row>
    <row r="30" spans="1:25" hidden="1">
      <c r="A30" s="31" t="s">
        <v>64</v>
      </c>
      <c r="B30" s="31">
        <v>1</v>
      </c>
      <c r="C30" s="31"/>
      <c r="D30" s="31">
        <v>3</v>
      </c>
      <c r="E30" s="31"/>
      <c r="F30" s="31">
        <v>5</v>
      </c>
      <c r="G30" s="31"/>
      <c r="H30" s="31"/>
      <c r="I30" s="31"/>
      <c r="J30" s="64">
        <v>111</v>
      </c>
      <c r="K30" s="78">
        <v>3293</v>
      </c>
      <c r="L30" s="738" t="s">
        <v>76</v>
      </c>
      <c r="M30" s="739"/>
      <c r="N30" s="85"/>
      <c r="O30" s="523"/>
      <c r="P30" s="350"/>
      <c r="Q30" s="592"/>
      <c r="R30" s="592"/>
      <c r="S30" s="75"/>
      <c r="T30" s="75"/>
      <c r="U30" s="75"/>
      <c r="V30" s="75"/>
      <c r="W30" s="75"/>
      <c r="X30" s="75"/>
      <c r="Y30" s="75"/>
    </row>
    <row r="31" spans="1:25" hidden="1">
      <c r="A31" s="31" t="s">
        <v>64</v>
      </c>
      <c r="B31" s="31">
        <v>1</v>
      </c>
      <c r="C31" s="31"/>
      <c r="D31" s="31">
        <v>3</v>
      </c>
      <c r="E31" s="31"/>
      <c r="F31" s="31">
        <v>5</v>
      </c>
      <c r="G31" s="31"/>
      <c r="H31" s="31"/>
      <c r="I31" s="31"/>
      <c r="J31" s="64">
        <v>111</v>
      </c>
      <c r="K31" s="67">
        <v>3291</v>
      </c>
      <c r="L31" s="67" t="s">
        <v>77</v>
      </c>
      <c r="M31" s="67"/>
      <c r="N31" s="74">
        <v>0</v>
      </c>
      <c r="O31" s="519">
        <v>0</v>
      </c>
      <c r="P31" s="344">
        <v>0</v>
      </c>
      <c r="Q31" s="588">
        <v>0</v>
      </c>
      <c r="R31" s="588">
        <v>0</v>
      </c>
      <c r="S31" s="31"/>
      <c r="T31" s="31"/>
      <c r="U31" s="31"/>
      <c r="V31" s="31"/>
      <c r="W31" s="31"/>
      <c r="X31" s="31"/>
      <c r="Y31" s="31"/>
    </row>
    <row r="32" spans="1:25" hidden="1">
      <c r="A32" s="31" t="s">
        <v>78</v>
      </c>
      <c r="B32" s="31"/>
      <c r="C32" s="31"/>
      <c r="D32" s="31">
        <v>3</v>
      </c>
      <c r="E32" s="31"/>
      <c r="F32" s="31">
        <v>5</v>
      </c>
      <c r="G32" s="31"/>
      <c r="H32" s="31"/>
      <c r="I32" s="31"/>
      <c r="J32" s="64">
        <v>111</v>
      </c>
      <c r="K32" s="78">
        <v>3291</v>
      </c>
      <c r="L32" s="68" t="s">
        <v>79</v>
      </c>
      <c r="M32" s="69"/>
      <c r="N32" s="70"/>
      <c r="O32" s="517"/>
      <c r="P32" s="344"/>
      <c r="Q32" s="588"/>
      <c r="R32" s="588"/>
      <c r="S32" s="31"/>
      <c r="T32" s="31"/>
      <c r="U32" s="31"/>
      <c r="V32" s="31"/>
      <c r="W32" s="31"/>
      <c r="X32" s="31"/>
      <c r="Y32" s="31"/>
    </row>
    <row r="33" spans="1:25">
      <c r="A33" s="31" t="s">
        <v>78</v>
      </c>
      <c r="B33" s="31">
        <v>1</v>
      </c>
      <c r="C33" s="31"/>
      <c r="D33" s="31">
        <v>3</v>
      </c>
      <c r="E33" s="31"/>
      <c r="F33" s="31">
        <v>5</v>
      </c>
      <c r="G33" s="31"/>
      <c r="H33" s="31"/>
      <c r="I33" s="31"/>
      <c r="J33" s="64">
        <v>111</v>
      </c>
      <c r="K33" s="78">
        <v>38</v>
      </c>
      <c r="L33" s="86" t="s">
        <v>80</v>
      </c>
      <c r="M33" s="87"/>
      <c r="N33" s="85">
        <f t="shared" ref="N33:R34" si="0">N34</f>
        <v>0</v>
      </c>
      <c r="O33" s="523">
        <f t="shared" si="0"/>
        <v>1000</v>
      </c>
      <c r="P33" s="349">
        <f t="shared" si="0"/>
        <v>0</v>
      </c>
      <c r="Q33" s="591">
        <f t="shared" si="0"/>
        <v>1273</v>
      </c>
      <c r="R33" s="591">
        <f t="shared" si="0"/>
        <v>0</v>
      </c>
      <c r="S33" s="31"/>
      <c r="T33" s="31"/>
      <c r="U33" s="31"/>
      <c r="V33" s="31"/>
      <c r="W33" s="31"/>
      <c r="X33" s="31"/>
      <c r="Y33" s="31"/>
    </row>
    <row r="34" spans="1:25">
      <c r="A34" s="31" t="s">
        <v>78</v>
      </c>
      <c r="B34" s="31">
        <v>1</v>
      </c>
      <c r="C34" s="31"/>
      <c r="D34" s="31">
        <v>3</v>
      </c>
      <c r="E34" s="31"/>
      <c r="F34" s="31">
        <v>5</v>
      </c>
      <c r="G34" s="31"/>
      <c r="H34" s="31"/>
      <c r="I34" s="31"/>
      <c r="J34" s="64">
        <v>111</v>
      </c>
      <c r="K34" s="88">
        <v>381</v>
      </c>
      <c r="L34" s="89" t="s">
        <v>81</v>
      </c>
      <c r="M34" s="90"/>
      <c r="N34" s="91">
        <f t="shared" si="0"/>
        <v>0</v>
      </c>
      <c r="O34" s="524">
        <f t="shared" si="0"/>
        <v>1000</v>
      </c>
      <c r="P34" s="348">
        <f t="shared" si="0"/>
        <v>0</v>
      </c>
      <c r="Q34" s="593">
        <f t="shared" si="0"/>
        <v>1273</v>
      </c>
      <c r="R34" s="593">
        <f t="shared" si="0"/>
        <v>0</v>
      </c>
      <c r="S34" s="84"/>
      <c r="T34" s="31"/>
      <c r="U34" s="31"/>
      <c r="V34" s="31"/>
      <c r="W34" s="31"/>
      <c r="X34" s="31"/>
      <c r="Y34" s="31"/>
    </row>
    <row r="35" spans="1:25" ht="15.75" thickBot="1">
      <c r="A35" s="31" t="s">
        <v>78</v>
      </c>
      <c r="B35" s="31">
        <v>1</v>
      </c>
      <c r="C35" s="31"/>
      <c r="D35" s="31">
        <v>3</v>
      </c>
      <c r="E35" s="31"/>
      <c r="F35" s="31">
        <v>5</v>
      </c>
      <c r="G35" s="31"/>
      <c r="H35" s="31"/>
      <c r="I35" s="31"/>
      <c r="J35" s="64">
        <v>111</v>
      </c>
      <c r="K35" s="80">
        <v>3811</v>
      </c>
      <c r="L35" s="92" t="s">
        <v>82</v>
      </c>
      <c r="M35" s="93"/>
      <c r="N35" s="94">
        <v>0</v>
      </c>
      <c r="O35" s="525">
        <v>1000</v>
      </c>
      <c r="P35" s="346">
        <v>0</v>
      </c>
      <c r="Q35" s="589">
        <v>1273</v>
      </c>
      <c r="R35" s="589">
        <v>0</v>
      </c>
      <c r="S35" s="31"/>
      <c r="T35" s="31"/>
      <c r="U35" s="31"/>
      <c r="V35" s="31"/>
      <c r="W35" s="31"/>
      <c r="X35" s="31"/>
      <c r="Y35" s="31"/>
    </row>
    <row r="36" spans="1:25">
      <c r="A36" s="50"/>
      <c r="B36" s="50"/>
      <c r="C36" s="50"/>
      <c r="D36" s="50"/>
      <c r="E36" s="50"/>
      <c r="F36" s="50"/>
      <c r="G36" s="50"/>
      <c r="H36" s="50"/>
      <c r="I36" s="50"/>
      <c r="J36" s="57"/>
      <c r="K36" s="95"/>
      <c r="L36" s="96" t="s">
        <v>83</v>
      </c>
      <c r="M36" s="96"/>
      <c r="N36" s="97">
        <f>N19</f>
        <v>222067</v>
      </c>
      <c r="O36" s="526">
        <f>O19</f>
        <v>29000</v>
      </c>
      <c r="P36" s="351">
        <f>P19</f>
        <v>11063.29</v>
      </c>
      <c r="Q36" s="594">
        <f>Q19</f>
        <v>19773</v>
      </c>
      <c r="R36" s="594">
        <f>R19</f>
        <v>23000</v>
      </c>
      <c r="S36" s="31"/>
      <c r="T36" s="31"/>
      <c r="U36" s="31"/>
      <c r="V36" s="31"/>
      <c r="W36" s="31"/>
      <c r="X36" s="31"/>
      <c r="Y36" s="31"/>
    </row>
    <row r="37" spans="1:25">
      <c r="A37" s="26"/>
      <c r="B37" s="26"/>
      <c r="C37" s="26"/>
      <c r="D37" s="26"/>
      <c r="E37" s="26"/>
      <c r="F37" s="26"/>
      <c r="G37" s="26"/>
      <c r="H37" s="26"/>
      <c r="I37" s="26"/>
      <c r="J37" s="32"/>
      <c r="K37" s="31"/>
      <c r="L37" s="98"/>
      <c r="M37" s="98"/>
      <c r="N37" s="99"/>
      <c r="O37" s="527"/>
      <c r="P37" s="352"/>
      <c r="Q37" s="595"/>
      <c r="R37" s="595"/>
      <c r="S37" s="31"/>
      <c r="T37" s="31"/>
      <c r="U37" s="31"/>
      <c r="V37" s="31"/>
      <c r="W37" s="31"/>
      <c r="X37" s="31"/>
      <c r="Y37" s="31"/>
    </row>
    <row r="38" spans="1:25">
      <c r="A38" s="26"/>
      <c r="B38" s="26"/>
      <c r="C38" s="26"/>
      <c r="D38" s="26"/>
      <c r="E38" s="26"/>
      <c r="F38" s="26"/>
      <c r="G38" s="26"/>
      <c r="H38" s="26"/>
      <c r="I38" s="26"/>
      <c r="J38" s="32"/>
      <c r="K38" s="310" t="s">
        <v>84</v>
      </c>
      <c r="L38" s="746" t="s">
        <v>98</v>
      </c>
      <c r="M38" s="746"/>
      <c r="N38" s="312"/>
      <c r="O38" s="511"/>
      <c r="P38" s="353"/>
      <c r="Q38" s="596"/>
      <c r="R38" s="596"/>
      <c r="S38" s="31"/>
      <c r="T38" s="31"/>
      <c r="U38" s="31"/>
      <c r="V38" s="31"/>
      <c r="W38" s="31"/>
      <c r="X38" s="31"/>
      <c r="Y38" s="31"/>
    </row>
    <row r="39" spans="1:25">
      <c r="A39" s="54" t="s">
        <v>86</v>
      </c>
      <c r="B39" s="54"/>
      <c r="C39" s="54"/>
      <c r="D39" s="54"/>
      <c r="E39" s="54"/>
      <c r="F39" s="54"/>
      <c r="G39" s="54"/>
      <c r="H39" s="54"/>
      <c r="I39" s="54"/>
      <c r="J39" s="60"/>
      <c r="K39" s="54" t="s">
        <v>65</v>
      </c>
      <c r="L39" s="742" t="s">
        <v>609</v>
      </c>
      <c r="M39" s="742"/>
      <c r="N39" s="55"/>
      <c r="O39" s="515"/>
      <c r="P39" s="354"/>
      <c r="Q39" s="597"/>
      <c r="R39" s="597"/>
      <c r="S39" s="31"/>
      <c r="T39" s="31"/>
      <c r="U39" s="31"/>
      <c r="V39" s="31"/>
      <c r="W39" s="31"/>
      <c r="X39" s="31"/>
      <c r="Y39" s="31"/>
    </row>
    <row r="40" spans="1:25">
      <c r="A40" s="31" t="s">
        <v>86</v>
      </c>
      <c r="B40" s="31">
        <v>1</v>
      </c>
      <c r="C40" s="31"/>
      <c r="D40" s="31"/>
      <c r="E40" s="31"/>
      <c r="F40" s="31"/>
      <c r="G40" s="31"/>
      <c r="H40" s="31"/>
      <c r="I40" s="31"/>
      <c r="J40" s="64" t="s">
        <v>667</v>
      </c>
      <c r="K40" s="65">
        <v>3</v>
      </c>
      <c r="L40" s="736" t="s">
        <v>9</v>
      </c>
      <c r="M40" s="737"/>
      <c r="N40" s="73">
        <f>N41</f>
        <v>0</v>
      </c>
      <c r="O40" s="518">
        <f>O41</f>
        <v>1500</v>
      </c>
      <c r="P40" s="344">
        <f>P41</f>
        <v>0</v>
      </c>
      <c r="Q40" s="587">
        <f>Q41</f>
        <v>0</v>
      </c>
      <c r="R40" s="587">
        <f>R41</f>
        <v>1500</v>
      </c>
      <c r="S40" s="31"/>
      <c r="T40" s="31"/>
      <c r="U40" s="31"/>
      <c r="V40" s="31"/>
      <c r="W40" s="31"/>
      <c r="X40" s="31"/>
      <c r="Y40" s="31"/>
    </row>
    <row r="41" spans="1:25">
      <c r="A41" s="31" t="s">
        <v>86</v>
      </c>
      <c r="B41" s="31">
        <v>1</v>
      </c>
      <c r="C41" s="31"/>
      <c r="D41" s="31"/>
      <c r="E41" s="31"/>
      <c r="F41" s="31"/>
      <c r="G41" s="31"/>
      <c r="H41" s="31"/>
      <c r="I41" s="31"/>
      <c r="J41" s="64" t="s">
        <v>667</v>
      </c>
      <c r="K41" s="67">
        <v>32</v>
      </c>
      <c r="L41" s="738" t="s">
        <v>26</v>
      </c>
      <c r="M41" s="739"/>
      <c r="N41" s="70">
        <f>N42+N44+N46</f>
        <v>0</v>
      </c>
      <c r="O41" s="517">
        <f>O42+O44+O46</f>
        <v>1500</v>
      </c>
      <c r="P41" s="345">
        <f>P42+P44+P46</f>
        <v>0</v>
      </c>
      <c r="Q41" s="588">
        <f>Q42+Q44+Q46</f>
        <v>0</v>
      </c>
      <c r="R41" s="588">
        <f>R42+R44+R46</f>
        <v>1500</v>
      </c>
      <c r="S41" s="31"/>
      <c r="T41" s="31"/>
      <c r="U41" s="31"/>
      <c r="V41" s="31"/>
      <c r="W41" s="31"/>
      <c r="X41" s="31"/>
      <c r="Y41" s="31"/>
    </row>
    <row r="42" spans="1:25">
      <c r="A42" s="31" t="s">
        <v>86</v>
      </c>
      <c r="B42" s="31">
        <v>1</v>
      </c>
      <c r="C42" s="31"/>
      <c r="D42" s="31"/>
      <c r="E42" s="31"/>
      <c r="F42" s="31"/>
      <c r="G42" s="31"/>
      <c r="H42" s="31"/>
      <c r="I42" s="31"/>
      <c r="J42" s="64" t="s">
        <v>667</v>
      </c>
      <c r="K42" s="88">
        <v>322</v>
      </c>
      <c r="L42" s="736" t="s">
        <v>88</v>
      </c>
      <c r="M42" s="737"/>
      <c r="N42" s="91">
        <f>N43</f>
        <v>0</v>
      </c>
      <c r="O42" s="524">
        <f>O43</f>
        <v>500</v>
      </c>
      <c r="P42" s="348">
        <f>P43</f>
        <v>0</v>
      </c>
      <c r="Q42" s="593">
        <f>Q43</f>
        <v>0</v>
      </c>
      <c r="R42" s="593">
        <f>R43</f>
        <v>500</v>
      </c>
      <c r="S42" s="31"/>
      <c r="T42" s="31"/>
      <c r="U42" s="31"/>
      <c r="V42" s="31"/>
      <c r="W42" s="31"/>
      <c r="X42" s="31"/>
      <c r="Y42" s="31"/>
    </row>
    <row r="43" spans="1:25">
      <c r="A43" s="31" t="s">
        <v>86</v>
      </c>
      <c r="B43" s="31">
        <v>1</v>
      </c>
      <c r="C43" s="31"/>
      <c r="D43" s="31"/>
      <c r="E43" s="31"/>
      <c r="F43" s="31"/>
      <c r="G43" s="31"/>
      <c r="H43" s="31"/>
      <c r="I43" s="31"/>
      <c r="J43" s="64" t="s">
        <v>667</v>
      </c>
      <c r="K43" s="78">
        <v>3221</v>
      </c>
      <c r="L43" s="76" t="s">
        <v>89</v>
      </c>
      <c r="M43" s="77"/>
      <c r="N43" s="85">
        <v>0</v>
      </c>
      <c r="O43" s="523">
        <v>500</v>
      </c>
      <c r="P43" s="349">
        <v>0</v>
      </c>
      <c r="Q43" s="591">
        <v>0</v>
      </c>
      <c r="R43" s="591">
        <v>500</v>
      </c>
      <c r="S43" s="31"/>
      <c r="T43" s="31"/>
      <c r="U43" s="31"/>
      <c r="V43" s="31"/>
      <c r="W43" s="31"/>
      <c r="X43" s="31"/>
      <c r="Y43" s="31"/>
    </row>
    <row r="44" spans="1:25">
      <c r="A44" s="31" t="s">
        <v>86</v>
      </c>
      <c r="B44" s="31">
        <v>1</v>
      </c>
      <c r="C44" s="31"/>
      <c r="D44" s="31"/>
      <c r="E44" s="31"/>
      <c r="F44" s="31"/>
      <c r="G44" s="31"/>
      <c r="H44" s="31"/>
      <c r="I44" s="31"/>
      <c r="J44" s="64" t="s">
        <v>667</v>
      </c>
      <c r="K44" s="88">
        <v>323</v>
      </c>
      <c r="L44" s="736" t="s">
        <v>67</v>
      </c>
      <c r="M44" s="737"/>
      <c r="N44" s="91">
        <f>N45</f>
        <v>0</v>
      </c>
      <c r="O44" s="524">
        <f>O45</f>
        <v>500</v>
      </c>
      <c r="P44" s="348">
        <f>P45</f>
        <v>0</v>
      </c>
      <c r="Q44" s="593">
        <f>Q45</f>
        <v>0</v>
      </c>
      <c r="R44" s="593">
        <f>R45</f>
        <v>500</v>
      </c>
      <c r="S44" s="31"/>
      <c r="T44" s="31"/>
      <c r="U44" s="31"/>
      <c r="V44" s="31"/>
      <c r="W44" s="31"/>
      <c r="X44" s="31"/>
      <c r="Y44" s="31"/>
    </row>
    <row r="45" spans="1:25">
      <c r="A45" s="31" t="s">
        <v>86</v>
      </c>
      <c r="B45" s="31">
        <v>1</v>
      </c>
      <c r="C45" s="31"/>
      <c r="D45" s="31"/>
      <c r="E45" s="31"/>
      <c r="F45" s="31"/>
      <c r="G45" s="31"/>
      <c r="H45" s="31"/>
      <c r="I45" s="31"/>
      <c r="J45" s="64" t="s">
        <v>667</v>
      </c>
      <c r="K45" s="78">
        <v>3233</v>
      </c>
      <c r="L45" s="738" t="s">
        <v>90</v>
      </c>
      <c r="M45" s="739"/>
      <c r="N45" s="85">
        <v>0</v>
      </c>
      <c r="O45" s="523">
        <v>500</v>
      </c>
      <c r="P45" s="349">
        <v>0</v>
      </c>
      <c r="Q45" s="591">
        <v>0</v>
      </c>
      <c r="R45" s="591">
        <v>500</v>
      </c>
      <c r="S45" s="31"/>
      <c r="T45" s="31"/>
      <c r="U45" s="31"/>
      <c r="V45" s="31"/>
      <c r="W45" s="31"/>
      <c r="X45" s="31"/>
      <c r="Y45" s="31"/>
    </row>
    <row r="46" spans="1:25">
      <c r="A46" s="31" t="s">
        <v>86</v>
      </c>
      <c r="B46" s="31">
        <v>1</v>
      </c>
      <c r="C46" s="31"/>
      <c r="D46" s="31"/>
      <c r="E46" s="31"/>
      <c r="F46" s="31"/>
      <c r="G46" s="31"/>
      <c r="H46" s="31"/>
      <c r="I46" s="31"/>
      <c r="J46" s="64" t="s">
        <v>667</v>
      </c>
      <c r="K46" s="88">
        <v>329</v>
      </c>
      <c r="L46" s="736" t="s">
        <v>69</v>
      </c>
      <c r="M46" s="737"/>
      <c r="N46" s="91">
        <f>N47</f>
        <v>0</v>
      </c>
      <c r="O46" s="524">
        <f>O47</f>
        <v>500</v>
      </c>
      <c r="P46" s="348">
        <f>P47</f>
        <v>0</v>
      </c>
      <c r="Q46" s="593">
        <f>Q47</f>
        <v>0</v>
      </c>
      <c r="R46" s="593">
        <f>R47</f>
        <v>500</v>
      </c>
      <c r="S46" s="31"/>
      <c r="T46" s="31"/>
      <c r="U46" s="31"/>
      <c r="V46" s="31"/>
      <c r="W46" s="31"/>
      <c r="X46" s="31"/>
      <c r="Y46" s="31"/>
    </row>
    <row r="47" spans="1:25" ht="15.75" thickBot="1">
      <c r="A47" s="31" t="s">
        <v>86</v>
      </c>
      <c r="B47" s="31">
        <v>1</v>
      </c>
      <c r="C47" s="31"/>
      <c r="D47" s="31"/>
      <c r="E47" s="31"/>
      <c r="F47" s="31"/>
      <c r="G47" s="31"/>
      <c r="H47" s="31"/>
      <c r="I47" s="31"/>
      <c r="J47" s="64" t="s">
        <v>667</v>
      </c>
      <c r="K47" s="80">
        <v>3291</v>
      </c>
      <c r="L47" s="80" t="s">
        <v>91</v>
      </c>
      <c r="M47" s="80"/>
      <c r="N47" s="81">
        <v>0</v>
      </c>
      <c r="O47" s="520">
        <v>500</v>
      </c>
      <c r="P47" s="346">
        <v>0</v>
      </c>
      <c r="Q47" s="589">
        <v>0</v>
      </c>
      <c r="R47" s="589">
        <v>500</v>
      </c>
      <c r="S47" s="31"/>
      <c r="T47" s="31"/>
      <c r="U47" s="31"/>
      <c r="V47" s="31"/>
      <c r="W47" s="31"/>
      <c r="X47" s="31"/>
      <c r="Y47" s="31"/>
    </row>
    <row r="48" spans="1:25">
      <c r="A48" s="50"/>
      <c r="B48" s="50"/>
      <c r="C48" s="50"/>
      <c r="D48" s="50"/>
      <c r="E48" s="50"/>
      <c r="F48" s="50"/>
      <c r="G48" s="50"/>
      <c r="H48" s="50"/>
      <c r="I48" s="50"/>
      <c r="J48" s="57"/>
      <c r="K48" s="96"/>
      <c r="L48" s="96" t="s">
        <v>83</v>
      </c>
      <c r="M48" s="96"/>
      <c r="N48" s="97">
        <f>N40</f>
        <v>0</v>
      </c>
      <c r="O48" s="526">
        <f>O40</f>
        <v>1500</v>
      </c>
      <c r="P48" s="351">
        <f>P40</f>
        <v>0</v>
      </c>
      <c r="Q48" s="594">
        <f>Q40</f>
        <v>0</v>
      </c>
      <c r="R48" s="594">
        <f>R40</f>
        <v>1500</v>
      </c>
      <c r="S48" s="31"/>
      <c r="T48" s="31"/>
      <c r="U48" s="31"/>
      <c r="V48" s="31"/>
      <c r="W48" s="31"/>
      <c r="X48" s="31"/>
      <c r="Y48" s="31"/>
    </row>
    <row r="49" spans="1:25">
      <c r="A49" s="31"/>
      <c r="B49" s="31"/>
      <c r="C49" s="31"/>
      <c r="D49" s="31"/>
      <c r="E49" s="31"/>
      <c r="F49" s="31"/>
      <c r="G49" s="31"/>
      <c r="H49" s="31"/>
      <c r="I49" s="31"/>
      <c r="J49" s="64"/>
      <c r="K49" s="98"/>
      <c r="L49" s="98"/>
      <c r="M49" s="98"/>
      <c r="N49" s="99"/>
      <c r="O49" s="527"/>
      <c r="P49" s="352"/>
      <c r="Q49" s="595"/>
      <c r="R49" s="595"/>
      <c r="S49" s="31"/>
      <c r="T49" s="31"/>
      <c r="U49" s="31"/>
      <c r="V49" s="31"/>
      <c r="W49" s="31"/>
      <c r="X49" s="31"/>
      <c r="Y49" s="31"/>
    </row>
    <row r="50" spans="1:25">
      <c r="A50" s="54" t="s">
        <v>92</v>
      </c>
      <c r="B50" s="54"/>
      <c r="C50" s="54"/>
      <c r="D50" s="54"/>
      <c r="E50" s="54"/>
      <c r="F50" s="54"/>
      <c r="G50" s="54"/>
      <c r="H50" s="54"/>
      <c r="I50" s="54"/>
      <c r="J50" s="60"/>
      <c r="K50" s="53" t="s">
        <v>93</v>
      </c>
      <c r="L50" s="742" t="s">
        <v>94</v>
      </c>
      <c r="M50" s="742"/>
      <c r="N50" s="55"/>
      <c r="O50" s="515"/>
      <c r="P50" s="354"/>
      <c r="Q50" s="598"/>
      <c r="R50" s="598"/>
      <c r="S50" s="31"/>
      <c r="T50" s="31"/>
      <c r="U50" s="31"/>
      <c r="V50" s="31"/>
      <c r="W50" s="31"/>
      <c r="X50" s="31"/>
      <c r="Y50" s="31"/>
    </row>
    <row r="51" spans="1:25">
      <c r="A51" s="31" t="s">
        <v>92</v>
      </c>
      <c r="B51" s="31">
        <v>1</v>
      </c>
      <c r="C51" s="31"/>
      <c r="D51" s="31"/>
      <c r="E51" s="31"/>
      <c r="F51" s="31"/>
      <c r="G51" s="31"/>
      <c r="H51" s="31"/>
      <c r="I51" s="31"/>
      <c r="J51" s="64" t="s">
        <v>667</v>
      </c>
      <c r="K51" s="65">
        <v>3</v>
      </c>
      <c r="L51" s="65" t="s">
        <v>9</v>
      </c>
      <c r="M51" s="65"/>
      <c r="N51" s="66">
        <f t="shared" ref="N51:R53" si="1">N52</f>
        <v>5000</v>
      </c>
      <c r="O51" s="516">
        <f t="shared" si="1"/>
        <v>1600</v>
      </c>
      <c r="P51" s="344">
        <f>P52</f>
        <v>0</v>
      </c>
      <c r="Q51" s="587">
        <f t="shared" si="1"/>
        <v>1600</v>
      </c>
      <c r="R51" s="587">
        <f t="shared" si="1"/>
        <v>1600</v>
      </c>
      <c r="S51" s="31"/>
      <c r="T51" s="31"/>
      <c r="U51" s="31"/>
      <c r="V51" s="31"/>
      <c r="W51" s="31"/>
      <c r="X51" s="31"/>
      <c r="Y51" s="31"/>
    </row>
    <row r="52" spans="1:25">
      <c r="A52" s="31" t="s">
        <v>92</v>
      </c>
      <c r="B52" s="31">
        <v>1</v>
      </c>
      <c r="C52" s="31"/>
      <c r="D52" s="31"/>
      <c r="E52" s="31"/>
      <c r="F52" s="31"/>
      <c r="G52" s="31"/>
      <c r="H52" s="31"/>
      <c r="I52" s="31"/>
      <c r="J52" s="64" t="s">
        <v>667</v>
      </c>
      <c r="K52" s="67">
        <v>38</v>
      </c>
      <c r="L52" s="67" t="s">
        <v>95</v>
      </c>
      <c r="M52" s="67"/>
      <c r="N52" s="74">
        <f t="shared" si="1"/>
        <v>5000</v>
      </c>
      <c r="O52" s="519">
        <f t="shared" si="1"/>
        <v>1600</v>
      </c>
      <c r="P52" s="345">
        <f t="shared" si="1"/>
        <v>0</v>
      </c>
      <c r="Q52" s="588">
        <f t="shared" si="1"/>
        <v>1600</v>
      </c>
      <c r="R52" s="588">
        <f t="shared" si="1"/>
        <v>1600</v>
      </c>
      <c r="S52" s="31"/>
      <c r="T52" s="31"/>
      <c r="U52" s="31"/>
      <c r="V52" s="31"/>
      <c r="W52" s="31"/>
      <c r="X52" s="31"/>
      <c r="Y52" s="31"/>
    </row>
    <row r="53" spans="1:25">
      <c r="A53" s="31" t="s">
        <v>92</v>
      </c>
      <c r="B53" s="31">
        <v>1</v>
      </c>
      <c r="C53" s="31"/>
      <c r="D53" s="31"/>
      <c r="E53" s="31"/>
      <c r="F53" s="31"/>
      <c r="G53" s="31"/>
      <c r="H53" s="31"/>
      <c r="I53" s="31"/>
      <c r="J53" s="64" t="s">
        <v>667</v>
      </c>
      <c r="K53" s="88">
        <v>381</v>
      </c>
      <c r="L53" s="736" t="s">
        <v>96</v>
      </c>
      <c r="M53" s="737"/>
      <c r="N53" s="91">
        <f t="shared" si="1"/>
        <v>5000</v>
      </c>
      <c r="O53" s="524">
        <f t="shared" si="1"/>
        <v>1600</v>
      </c>
      <c r="P53" s="348">
        <f t="shared" si="1"/>
        <v>0</v>
      </c>
      <c r="Q53" s="593">
        <f t="shared" si="1"/>
        <v>1600</v>
      </c>
      <c r="R53" s="593">
        <f t="shared" si="1"/>
        <v>1600</v>
      </c>
      <c r="S53" s="31"/>
      <c r="T53" s="31"/>
      <c r="U53" s="31"/>
      <c r="V53" s="31"/>
      <c r="W53" s="31"/>
      <c r="X53" s="31"/>
      <c r="Y53" s="31"/>
    </row>
    <row r="54" spans="1:25">
      <c r="A54" s="31" t="s">
        <v>92</v>
      </c>
      <c r="B54" s="31">
        <v>1</v>
      </c>
      <c r="C54" s="31"/>
      <c r="D54" s="31"/>
      <c r="E54" s="31"/>
      <c r="F54" s="31"/>
      <c r="G54" s="31"/>
      <c r="H54" s="31"/>
      <c r="I54" s="31"/>
      <c r="J54" s="64" t="s">
        <v>667</v>
      </c>
      <c r="K54" s="67">
        <v>3811</v>
      </c>
      <c r="L54" s="738" t="s">
        <v>81</v>
      </c>
      <c r="M54" s="739"/>
      <c r="N54" s="70">
        <v>5000</v>
      </c>
      <c r="O54" s="517">
        <v>1600</v>
      </c>
      <c r="P54" s="345">
        <v>0</v>
      </c>
      <c r="Q54" s="588">
        <v>1600</v>
      </c>
      <c r="R54" s="588">
        <v>1600</v>
      </c>
      <c r="S54" s="31">
        <v>1272.77</v>
      </c>
      <c r="T54" s="31"/>
      <c r="U54" s="31"/>
      <c r="V54" s="31"/>
      <c r="W54" s="31"/>
      <c r="X54" s="31"/>
      <c r="Y54" s="31"/>
    </row>
    <row r="55" spans="1:25" ht="15.75" thickBot="1">
      <c r="A55" s="50"/>
      <c r="B55" s="50"/>
      <c r="C55" s="50"/>
      <c r="D55" s="50"/>
      <c r="E55" s="50"/>
      <c r="F55" s="50"/>
      <c r="G55" s="50"/>
      <c r="H55" s="50"/>
      <c r="I55" s="50"/>
      <c r="J55" s="57"/>
      <c r="K55" s="100"/>
      <c r="L55" s="740" t="s">
        <v>83</v>
      </c>
      <c r="M55" s="741"/>
      <c r="N55" s="101">
        <f>N51</f>
        <v>5000</v>
      </c>
      <c r="O55" s="528">
        <f>O51</f>
        <v>1600</v>
      </c>
      <c r="P55" s="355">
        <f>P51</f>
        <v>0</v>
      </c>
      <c r="Q55" s="599">
        <f>Q51</f>
        <v>1600</v>
      </c>
      <c r="R55" s="599">
        <f>R51</f>
        <v>1600</v>
      </c>
      <c r="S55" s="31"/>
      <c r="T55" s="31"/>
      <c r="U55" s="31"/>
      <c r="V55" s="31"/>
      <c r="W55" s="31"/>
      <c r="X55" s="31"/>
      <c r="Y55" s="31"/>
    </row>
    <row r="56" spans="1:25" ht="15.75" thickBot="1">
      <c r="A56" s="26"/>
      <c r="B56" s="26"/>
      <c r="C56" s="26"/>
      <c r="D56" s="26"/>
      <c r="E56" s="26"/>
      <c r="F56" s="26"/>
      <c r="G56" s="26"/>
      <c r="H56" s="26"/>
      <c r="I56" s="26"/>
      <c r="J56" s="32"/>
      <c r="K56" s="102"/>
      <c r="L56" s="749" t="s">
        <v>97</v>
      </c>
      <c r="M56" s="750"/>
      <c r="N56" s="103">
        <f>N55+N48+N36</f>
        <v>227067</v>
      </c>
      <c r="O56" s="529">
        <f>O55+O48+O36</f>
        <v>32100</v>
      </c>
      <c r="P56" s="356">
        <f>P55+P48+P36</f>
        <v>11063.29</v>
      </c>
      <c r="Q56" s="600">
        <f>Q55+Q48+Q36</f>
        <v>21373</v>
      </c>
      <c r="R56" s="600">
        <f>R55+R48+R36</f>
        <v>26100</v>
      </c>
      <c r="S56" s="31"/>
      <c r="T56" s="31"/>
      <c r="U56" s="31"/>
      <c r="V56" s="31"/>
      <c r="W56" s="31"/>
      <c r="X56" s="31"/>
      <c r="Y56" s="31"/>
    </row>
    <row r="57" spans="1:25" ht="15.75" thickTop="1">
      <c r="A57" s="26"/>
      <c r="B57" s="26"/>
      <c r="C57" s="26"/>
      <c r="D57" s="26"/>
      <c r="E57" s="26"/>
      <c r="F57" s="26"/>
      <c r="G57" s="26"/>
      <c r="H57" s="26"/>
      <c r="I57" s="26"/>
      <c r="J57" s="32"/>
      <c r="K57" s="98"/>
      <c r="L57" s="98"/>
      <c r="M57" s="98"/>
      <c r="N57" s="99"/>
      <c r="O57" s="527"/>
      <c r="P57" s="352"/>
      <c r="Q57" s="595"/>
      <c r="R57" s="595"/>
      <c r="S57" s="31"/>
      <c r="T57" s="31"/>
      <c r="U57" s="31"/>
      <c r="V57" s="31"/>
      <c r="W57" s="31"/>
      <c r="X57" s="31"/>
      <c r="Y57" s="31"/>
    </row>
    <row r="58" spans="1:25" hidden="1">
      <c r="A58" s="31"/>
      <c r="B58" s="31"/>
      <c r="C58" s="31"/>
      <c r="D58" s="31"/>
      <c r="E58" s="31"/>
      <c r="F58" s="31"/>
      <c r="G58" s="31"/>
      <c r="H58" s="31"/>
      <c r="I58" s="31"/>
      <c r="J58" s="64"/>
      <c r="K58" s="49" t="s">
        <v>84</v>
      </c>
      <c r="L58" s="751" t="s">
        <v>98</v>
      </c>
      <c r="M58" s="751"/>
      <c r="N58" s="51"/>
      <c r="O58" s="530"/>
      <c r="P58" s="357"/>
      <c r="Q58" s="601"/>
      <c r="R58" s="601"/>
      <c r="S58" s="31"/>
      <c r="T58" s="31"/>
      <c r="U58" s="31"/>
      <c r="V58" s="31"/>
      <c r="W58" s="31"/>
      <c r="X58" s="31"/>
      <c r="Y58" s="31"/>
    </row>
    <row r="59" spans="1:25" hidden="1">
      <c r="A59" s="54" t="s">
        <v>99</v>
      </c>
      <c r="B59" s="54"/>
      <c r="C59" s="54"/>
      <c r="D59" s="54"/>
      <c r="E59" s="54"/>
      <c r="F59" s="54"/>
      <c r="G59" s="54"/>
      <c r="H59" s="54"/>
      <c r="I59" s="54"/>
      <c r="J59" s="60"/>
      <c r="K59" s="53" t="s">
        <v>100</v>
      </c>
      <c r="L59" s="752" t="s">
        <v>101</v>
      </c>
      <c r="M59" s="752"/>
      <c r="N59" s="61"/>
      <c r="O59" s="513"/>
      <c r="P59" s="354"/>
      <c r="Q59" s="598"/>
      <c r="R59" s="598"/>
      <c r="S59" s="31"/>
      <c r="T59" s="31"/>
      <c r="U59" s="31"/>
      <c r="V59" s="31"/>
      <c r="W59" s="31"/>
      <c r="X59" s="31"/>
      <c r="Y59" s="31"/>
    </row>
    <row r="60" spans="1:25" hidden="1">
      <c r="A60" s="54"/>
      <c r="B60" s="54"/>
      <c r="C60" s="54"/>
      <c r="D60" s="54"/>
      <c r="E60" s="54"/>
      <c r="F60" s="54"/>
      <c r="G60" s="54"/>
      <c r="H60" s="54"/>
      <c r="I60" s="54"/>
      <c r="J60" s="60"/>
      <c r="K60" s="53" t="s">
        <v>102</v>
      </c>
      <c r="L60" s="742" t="s">
        <v>103</v>
      </c>
      <c r="M60" s="742"/>
      <c r="N60" s="55"/>
      <c r="O60" s="515"/>
      <c r="P60" s="354"/>
      <c r="Q60" s="598"/>
      <c r="R60" s="598"/>
      <c r="S60" s="31"/>
      <c r="T60" s="31"/>
      <c r="U60" s="31"/>
      <c r="V60" s="31"/>
      <c r="W60" s="31"/>
      <c r="X60" s="31"/>
      <c r="Y60" s="31"/>
    </row>
    <row r="61" spans="1:25" hidden="1">
      <c r="A61" s="31" t="s">
        <v>104</v>
      </c>
      <c r="B61" s="31">
        <v>1</v>
      </c>
      <c r="C61" s="31"/>
      <c r="D61" s="31"/>
      <c r="E61" s="31"/>
      <c r="F61" s="31"/>
      <c r="G61" s="31"/>
      <c r="H61" s="31"/>
      <c r="I61" s="31"/>
      <c r="J61" s="64">
        <v>111</v>
      </c>
      <c r="K61" s="65">
        <v>3</v>
      </c>
      <c r="L61" s="736" t="s">
        <v>9</v>
      </c>
      <c r="M61" s="737"/>
      <c r="N61" s="73">
        <f>N62</f>
        <v>939</v>
      </c>
      <c r="O61" s="518">
        <f>O62</f>
        <v>0</v>
      </c>
      <c r="P61" s="344">
        <f>P62</f>
        <v>0</v>
      </c>
      <c r="Q61" s="587">
        <f>Q62</f>
        <v>0</v>
      </c>
      <c r="R61" s="587">
        <f>R62</f>
        <v>0</v>
      </c>
      <c r="S61" s="31"/>
      <c r="T61" s="31"/>
      <c r="U61" s="31"/>
      <c r="V61" s="31"/>
      <c r="W61" s="31"/>
      <c r="X61" s="31"/>
      <c r="Y61" s="31"/>
    </row>
    <row r="62" spans="1:25" hidden="1">
      <c r="A62" s="31" t="s">
        <v>104</v>
      </c>
      <c r="B62" s="31">
        <v>1</v>
      </c>
      <c r="C62" s="31"/>
      <c r="D62" s="31"/>
      <c r="E62" s="31"/>
      <c r="F62" s="31"/>
      <c r="G62" s="31"/>
      <c r="H62" s="31"/>
      <c r="I62" s="31"/>
      <c r="J62" s="64">
        <v>111</v>
      </c>
      <c r="K62" s="67">
        <v>32</v>
      </c>
      <c r="L62" s="748" t="s">
        <v>26</v>
      </c>
      <c r="M62" s="748"/>
      <c r="N62" s="74">
        <f>N63+N66+N68</f>
        <v>939</v>
      </c>
      <c r="O62" s="519">
        <f>O63+O66+O68</f>
        <v>0</v>
      </c>
      <c r="P62" s="345">
        <f>P63+P66+P68</f>
        <v>0</v>
      </c>
      <c r="Q62" s="588">
        <f>Q63+Q66+Q68</f>
        <v>0</v>
      </c>
      <c r="R62" s="588">
        <f>R63+R66+R68</f>
        <v>0</v>
      </c>
      <c r="S62" s="31"/>
      <c r="T62" s="31"/>
      <c r="U62" s="31"/>
      <c r="V62" s="31"/>
      <c r="W62" s="31"/>
      <c r="X62" s="31"/>
      <c r="Y62" s="31"/>
    </row>
    <row r="63" spans="1:25" hidden="1">
      <c r="A63" s="31" t="s">
        <v>104</v>
      </c>
      <c r="B63" s="31">
        <v>1</v>
      </c>
      <c r="C63" s="31"/>
      <c r="D63" s="31"/>
      <c r="E63" s="31"/>
      <c r="F63" s="31"/>
      <c r="G63" s="31"/>
      <c r="H63" s="31"/>
      <c r="I63" s="31"/>
      <c r="J63" s="64">
        <v>111</v>
      </c>
      <c r="K63" s="65">
        <v>322</v>
      </c>
      <c r="L63" s="747" t="s">
        <v>88</v>
      </c>
      <c r="M63" s="747"/>
      <c r="N63" s="66">
        <f>N64+N65</f>
        <v>0</v>
      </c>
      <c r="O63" s="516">
        <f>O64+O65</f>
        <v>0</v>
      </c>
      <c r="P63" s="344">
        <f>P64+P65</f>
        <v>0</v>
      </c>
      <c r="Q63" s="587">
        <f>Q64+Q65</f>
        <v>0</v>
      </c>
      <c r="R63" s="587">
        <f>R64+R65</f>
        <v>0</v>
      </c>
      <c r="S63" s="31"/>
      <c r="T63" s="31"/>
      <c r="U63" s="31"/>
      <c r="V63" s="31"/>
      <c r="W63" s="31"/>
      <c r="X63" s="31"/>
      <c r="Y63" s="31"/>
    </row>
    <row r="64" spans="1:25" hidden="1">
      <c r="A64" s="31" t="s">
        <v>104</v>
      </c>
      <c r="B64" s="31">
        <v>1</v>
      </c>
      <c r="C64" s="31"/>
      <c r="D64" s="31"/>
      <c r="E64" s="31"/>
      <c r="F64" s="31"/>
      <c r="G64" s="31"/>
      <c r="H64" s="31"/>
      <c r="I64" s="31"/>
      <c r="J64" s="64">
        <v>111</v>
      </c>
      <c r="K64" s="67">
        <v>3221</v>
      </c>
      <c r="L64" s="748" t="s">
        <v>105</v>
      </c>
      <c r="M64" s="748"/>
      <c r="N64" s="74">
        <v>0</v>
      </c>
      <c r="O64" s="519">
        <v>0</v>
      </c>
      <c r="P64" s="344">
        <v>0</v>
      </c>
      <c r="Q64" s="588">
        <v>0</v>
      </c>
      <c r="R64" s="588">
        <v>0</v>
      </c>
      <c r="S64" s="31"/>
      <c r="T64" s="31"/>
      <c r="U64" s="31"/>
      <c r="V64" s="31"/>
      <c r="W64" s="31"/>
      <c r="X64" s="31"/>
      <c r="Y64" s="31"/>
    </row>
    <row r="65" spans="1:25" hidden="1">
      <c r="A65" s="31" t="s">
        <v>104</v>
      </c>
      <c r="B65" s="31">
        <v>1</v>
      </c>
      <c r="C65" s="31"/>
      <c r="D65" s="31"/>
      <c r="E65" s="31"/>
      <c r="F65" s="31"/>
      <c r="G65" s="31"/>
      <c r="H65" s="31"/>
      <c r="I65" s="31"/>
      <c r="J65" s="64">
        <v>111</v>
      </c>
      <c r="K65" s="67">
        <v>3223</v>
      </c>
      <c r="L65" s="748" t="s">
        <v>106</v>
      </c>
      <c r="M65" s="748"/>
      <c r="N65" s="74">
        <v>0</v>
      </c>
      <c r="O65" s="519">
        <v>0</v>
      </c>
      <c r="P65" s="344">
        <v>0</v>
      </c>
      <c r="Q65" s="588">
        <v>0</v>
      </c>
      <c r="R65" s="588">
        <v>0</v>
      </c>
      <c r="S65" s="31"/>
      <c r="T65" s="31"/>
      <c r="U65" s="31"/>
      <c r="V65" s="31"/>
      <c r="W65" s="31"/>
      <c r="X65" s="31"/>
      <c r="Y65" s="31"/>
    </row>
    <row r="66" spans="1:25" hidden="1">
      <c r="A66" s="31" t="s">
        <v>104</v>
      </c>
      <c r="B66" s="31">
        <v>1</v>
      </c>
      <c r="C66" s="31"/>
      <c r="D66" s="31"/>
      <c r="E66" s="31"/>
      <c r="F66" s="31"/>
      <c r="G66" s="31"/>
      <c r="H66" s="31"/>
      <c r="I66" s="31"/>
      <c r="J66" s="64">
        <v>111</v>
      </c>
      <c r="K66" s="65">
        <v>323</v>
      </c>
      <c r="L66" s="747" t="s">
        <v>67</v>
      </c>
      <c r="M66" s="747"/>
      <c r="N66" s="66">
        <f>N67</f>
        <v>0</v>
      </c>
      <c r="O66" s="516">
        <f>O67</f>
        <v>0</v>
      </c>
      <c r="P66" s="344">
        <f>P67</f>
        <v>0</v>
      </c>
      <c r="Q66" s="587">
        <f>Q67</f>
        <v>0</v>
      </c>
      <c r="R66" s="587">
        <f>R67</f>
        <v>0</v>
      </c>
      <c r="S66" s="31"/>
      <c r="T66" s="31"/>
      <c r="U66" s="31"/>
      <c r="V66" s="31"/>
      <c r="W66" s="31"/>
      <c r="X66" s="31"/>
      <c r="Y66" s="31"/>
    </row>
    <row r="67" spans="1:25" hidden="1">
      <c r="A67" s="31" t="s">
        <v>104</v>
      </c>
      <c r="B67" s="31">
        <v>1</v>
      </c>
      <c r="C67" s="31"/>
      <c r="D67" s="31"/>
      <c r="E67" s="31"/>
      <c r="F67" s="31"/>
      <c r="G67" s="31"/>
      <c r="H67" s="31"/>
      <c r="I67" s="31"/>
      <c r="J67" s="64">
        <v>111</v>
      </c>
      <c r="K67" s="67">
        <v>3234</v>
      </c>
      <c r="L67" s="748" t="s">
        <v>107</v>
      </c>
      <c r="M67" s="748"/>
      <c r="N67" s="74">
        <v>0</v>
      </c>
      <c r="O67" s="519">
        <v>0</v>
      </c>
      <c r="P67" s="344">
        <v>0</v>
      </c>
      <c r="Q67" s="588">
        <v>0</v>
      </c>
      <c r="R67" s="588">
        <v>0</v>
      </c>
      <c r="S67" s="31"/>
      <c r="T67" s="31"/>
      <c r="U67" s="31"/>
      <c r="V67" s="31"/>
      <c r="W67" s="31"/>
      <c r="X67" s="31"/>
      <c r="Y67" s="31"/>
    </row>
    <row r="68" spans="1:25" hidden="1">
      <c r="A68" s="31" t="s">
        <v>104</v>
      </c>
      <c r="B68" s="31">
        <v>1</v>
      </c>
      <c r="C68" s="31"/>
      <c r="D68" s="31"/>
      <c r="E68" s="31"/>
      <c r="F68" s="31"/>
      <c r="G68" s="31"/>
      <c r="H68" s="31"/>
      <c r="I68" s="31"/>
      <c r="J68" s="64">
        <v>111</v>
      </c>
      <c r="K68" s="65">
        <v>329</v>
      </c>
      <c r="L68" s="104" t="s">
        <v>69</v>
      </c>
      <c r="M68" s="104"/>
      <c r="N68" s="66">
        <f>N69</f>
        <v>939</v>
      </c>
      <c r="O68" s="516">
        <f>O69</f>
        <v>0</v>
      </c>
      <c r="P68" s="344">
        <f>P69</f>
        <v>0</v>
      </c>
      <c r="Q68" s="587">
        <f>Q69</f>
        <v>0</v>
      </c>
      <c r="R68" s="587">
        <f>R69</f>
        <v>0</v>
      </c>
      <c r="S68" s="31"/>
      <c r="T68" s="31"/>
      <c r="U68" s="31"/>
      <c r="V68" s="31"/>
      <c r="W68" s="31"/>
      <c r="X68" s="31"/>
      <c r="Y68" s="31"/>
    </row>
    <row r="69" spans="1:25" hidden="1">
      <c r="A69" s="31" t="s">
        <v>104</v>
      </c>
      <c r="B69" s="31">
        <v>1</v>
      </c>
      <c r="C69" s="31"/>
      <c r="D69" s="31"/>
      <c r="E69" s="31"/>
      <c r="F69" s="31"/>
      <c r="G69" s="31"/>
      <c r="H69" s="31"/>
      <c r="I69" s="31"/>
      <c r="J69" s="64">
        <v>111</v>
      </c>
      <c r="K69" s="67">
        <v>3291</v>
      </c>
      <c r="L69" s="748" t="s">
        <v>108</v>
      </c>
      <c r="M69" s="748"/>
      <c r="N69" s="74">
        <v>939</v>
      </c>
      <c r="O69" s="519">
        <v>0</v>
      </c>
      <c r="P69" s="345">
        <v>0</v>
      </c>
      <c r="Q69" s="588">
        <v>0</v>
      </c>
      <c r="R69" s="588">
        <v>0</v>
      </c>
      <c r="S69" s="31"/>
      <c r="T69" s="31"/>
      <c r="U69" s="31"/>
      <c r="V69" s="31"/>
      <c r="W69" s="31"/>
      <c r="X69" s="31"/>
      <c r="Y69" s="31"/>
    </row>
    <row r="70" spans="1:25" hidden="1">
      <c r="A70" s="50"/>
      <c r="B70" s="50"/>
      <c r="C70" s="50"/>
      <c r="D70" s="50"/>
      <c r="E70" s="50"/>
      <c r="F70" s="50"/>
      <c r="G70" s="50"/>
      <c r="H70" s="50"/>
      <c r="I70" s="50"/>
      <c r="J70" s="57"/>
      <c r="K70" s="96"/>
      <c r="L70" s="96" t="s">
        <v>83</v>
      </c>
      <c r="M70" s="96"/>
      <c r="N70" s="97">
        <f>N61</f>
        <v>939</v>
      </c>
      <c r="O70" s="526">
        <f>O61</f>
        <v>0</v>
      </c>
      <c r="P70" s="351">
        <f>P61</f>
        <v>0</v>
      </c>
      <c r="Q70" s="594">
        <f>Q61</f>
        <v>0</v>
      </c>
      <c r="R70" s="594">
        <f>R61</f>
        <v>0</v>
      </c>
      <c r="S70" s="31"/>
      <c r="T70" s="31"/>
      <c r="U70" s="31"/>
      <c r="V70" s="31"/>
      <c r="W70" s="31"/>
      <c r="X70" s="31"/>
      <c r="Y70" s="31"/>
    </row>
    <row r="71" spans="1:25" hidden="1">
      <c r="A71" s="50"/>
      <c r="B71" s="50"/>
      <c r="C71" s="50"/>
      <c r="D71" s="50"/>
      <c r="E71" s="50"/>
      <c r="F71" s="50"/>
      <c r="G71" s="50"/>
      <c r="H71" s="50"/>
      <c r="I71" s="50"/>
      <c r="J71" s="57"/>
      <c r="K71" s="49"/>
      <c r="L71" s="49"/>
      <c r="M71" s="49"/>
      <c r="N71" s="105"/>
      <c r="O71" s="531"/>
      <c r="P71" s="357"/>
      <c r="Q71" s="602"/>
      <c r="R71" s="602"/>
      <c r="S71" s="31"/>
      <c r="T71" s="31"/>
      <c r="U71" s="31"/>
      <c r="V71" s="31"/>
      <c r="W71" s="31"/>
      <c r="X71" s="31"/>
      <c r="Y71" s="31"/>
    </row>
    <row r="72" spans="1:25" hidden="1">
      <c r="A72" s="50" t="s">
        <v>109</v>
      </c>
      <c r="B72" s="50"/>
      <c r="C72" s="50"/>
      <c r="D72" s="50"/>
      <c r="E72" s="50"/>
      <c r="F72" s="50"/>
      <c r="G72" s="50"/>
      <c r="H72" s="50"/>
      <c r="I72" s="50"/>
      <c r="J72" s="57"/>
      <c r="K72" s="49" t="s">
        <v>93</v>
      </c>
      <c r="L72" s="757" t="s">
        <v>110</v>
      </c>
      <c r="M72" s="757"/>
      <c r="N72" s="51"/>
      <c r="O72" s="530"/>
      <c r="P72" s="357"/>
      <c r="Q72" s="602"/>
      <c r="R72" s="602"/>
      <c r="S72" s="31"/>
      <c r="T72" s="31"/>
      <c r="U72" s="31"/>
      <c r="V72" s="31"/>
      <c r="W72" s="31"/>
      <c r="X72" s="31"/>
      <c r="Y72" s="31"/>
    </row>
    <row r="73" spans="1:25" hidden="1">
      <c r="A73" s="50" t="s">
        <v>109</v>
      </c>
      <c r="B73" s="50">
        <v>1</v>
      </c>
      <c r="C73" s="50"/>
      <c r="D73" s="50">
        <v>3</v>
      </c>
      <c r="E73" s="50"/>
      <c r="F73" s="50"/>
      <c r="G73" s="50"/>
      <c r="H73" s="50"/>
      <c r="I73" s="50"/>
      <c r="J73" s="57">
        <v>660</v>
      </c>
      <c r="K73" s="106">
        <v>3</v>
      </c>
      <c r="L73" s="758" t="s">
        <v>9</v>
      </c>
      <c r="M73" s="759"/>
      <c r="N73" s="107">
        <f>N74</f>
        <v>0</v>
      </c>
      <c r="O73" s="532">
        <f>O74</f>
        <v>0</v>
      </c>
      <c r="P73" s="358">
        <f>P74</f>
        <v>0</v>
      </c>
      <c r="Q73" s="603">
        <f>Q74</f>
        <v>0</v>
      </c>
      <c r="R73" s="603">
        <f>R74</f>
        <v>0</v>
      </c>
      <c r="S73" s="31"/>
      <c r="T73" s="31"/>
      <c r="U73" s="31"/>
      <c r="V73" s="31"/>
      <c r="W73" s="31"/>
      <c r="X73" s="31"/>
      <c r="Y73" s="31"/>
    </row>
    <row r="74" spans="1:25" hidden="1">
      <c r="A74" s="50" t="s">
        <v>109</v>
      </c>
      <c r="B74" s="50">
        <v>1</v>
      </c>
      <c r="C74" s="50"/>
      <c r="D74" s="50">
        <v>3</v>
      </c>
      <c r="E74" s="50"/>
      <c r="F74" s="50"/>
      <c r="G74" s="50"/>
      <c r="H74" s="50"/>
      <c r="I74" s="50"/>
      <c r="J74" s="57">
        <v>660</v>
      </c>
      <c r="K74" s="108">
        <v>32</v>
      </c>
      <c r="L74" s="753" t="s">
        <v>26</v>
      </c>
      <c r="M74" s="754"/>
      <c r="N74" s="109">
        <f>N75+N77</f>
        <v>0</v>
      </c>
      <c r="O74" s="533">
        <f>O75+O77</f>
        <v>0</v>
      </c>
      <c r="P74" s="358">
        <f>P75+P77</f>
        <v>0</v>
      </c>
      <c r="Q74" s="604">
        <f>Q75+Q77</f>
        <v>0</v>
      </c>
      <c r="R74" s="604">
        <f>R75+R77</f>
        <v>0</v>
      </c>
      <c r="S74" s="31"/>
      <c r="T74" s="31"/>
      <c r="U74" s="31"/>
      <c r="V74" s="31"/>
      <c r="W74" s="31"/>
      <c r="X74" s="31"/>
      <c r="Y74" s="31"/>
    </row>
    <row r="75" spans="1:25" hidden="1">
      <c r="A75" s="50" t="s">
        <v>109</v>
      </c>
      <c r="B75" s="50">
        <v>1</v>
      </c>
      <c r="C75" s="50"/>
      <c r="D75" s="50">
        <v>3</v>
      </c>
      <c r="E75" s="50"/>
      <c r="F75" s="50"/>
      <c r="G75" s="50"/>
      <c r="H75" s="50"/>
      <c r="I75" s="50"/>
      <c r="J75" s="57">
        <v>660</v>
      </c>
      <c r="K75" s="106">
        <v>322</v>
      </c>
      <c r="L75" s="758" t="s">
        <v>88</v>
      </c>
      <c r="M75" s="759"/>
      <c r="N75" s="107">
        <f>N76</f>
        <v>0</v>
      </c>
      <c r="O75" s="532">
        <f>O76</f>
        <v>0</v>
      </c>
      <c r="P75" s="358">
        <f>P76</f>
        <v>0</v>
      </c>
      <c r="Q75" s="603">
        <f>Q76</f>
        <v>0</v>
      </c>
      <c r="R75" s="603">
        <f>R76</f>
        <v>0</v>
      </c>
      <c r="S75" s="31"/>
      <c r="T75" s="31"/>
      <c r="U75" s="31"/>
      <c r="V75" s="31"/>
      <c r="W75" s="31"/>
      <c r="X75" s="31"/>
      <c r="Y75" s="31"/>
    </row>
    <row r="76" spans="1:25" hidden="1">
      <c r="A76" s="50" t="s">
        <v>109</v>
      </c>
      <c r="B76" s="50">
        <v>1</v>
      </c>
      <c r="C76" s="50"/>
      <c r="D76" s="50">
        <v>3</v>
      </c>
      <c r="E76" s="50"/>
      <c r="F76" s="50"/>
      <c r="G76" s="50"/>
      <c r="H76" s="50"/>
      <c r="I76" s="50"/>
      <c r="J76" s="57">
        <v>660</v>
      </c>
      <c r="K76" s="108">
        <v>3224</v>
      </c>
      <c r="L76" s="753" t="s">
        <v>111</v>
      </c>
      <c r="M76" s="754"/>
      <c r="N76" s="109">
        <v>0</v>
      </c>
      <c r="O76" s="533">
        <v>0</v>
      </c>
      <c r="P76" s="358">
        <v>0</v>
      </c>
      <c r="Q76" s="604">
        <v>0</v>
      </c>
      <c r="R76" s="604">
        <v>0</v>
      </c>
      <c r="S76" s="31"/>
      <c r="T76" s="31"/>
      <c r="U76" s="31"/>
      <c r="V76" s="31"/>
      <c r="W76" s="31"/>
      <c r="X76" s="31"/>
      <c r="Y76" s="31"/>
    </row>
    <row r="77" spans="1:25" hidden="1">
      <c r="A77" s="50" t="s">
        <v>109</v>
      </c>
      <c r="B77" s="50">
        <v>1</v>
      </c>
      <c r="C77" s="50"/>
      <c r="D77" s="50">
        <v>3</v>
      </c>
      <c r="E77" s="50"/>
      <c r="F77" s="50"/>
      <c r="G77" s="50"/>
      <c r="H77" s="50"/>
      <c r="I77" s="50"/>
      <c r="J77" s="57">
        <v>660</v>
      </c>
      <c r="K77" s="106">
        <v>323</v>
      </c>
      <c r="L77" s="758" t="s">
        <v>67</v>
      </c>
      <c r="M77" s="759"/>
      <c r="N77" s="107">
        <f>N78</f>
        <v>0</v>
      </c>
      <c r="O77" s="532">
        <f>O78</f>
        <v>0</v>
      </c>
      <c r="P77" s="358">
        <f>P78</f>
        <v>0</v>
      </c>
      <c r="Q77" s="603">
        <f>Q78</f>
        <v>0</v>
      </c>
      <c r="R77" s="603">
        <f>R78</f>
        <v>0</v>
      </c>
      <c r="S77" s="31"/>
      <c r="T77" s="31"/>
      <c r="U77" s="31"/>
      <c r="V77" s="31"/>
      <c r="W77" s="31"/>
      <c r="X77" s="31"/>
      <c r="Y77" s="31"/>
    </row>
    <row r="78" spans="1:25" hidden="1">
      <c r="A78" s="50" t="s">
        <v>109</v>
      </c>
      <c r="B78" s="50">
        <v>1</v>
      </c>
      <c r="C78" s="50"/>
      <c r="D78" s="50">
        <v>3</v>
      </c>
      <c r="E78" s="50"/>
      <c r="F78" s="50"/>
      <c r="G78" s="50"/>
      <c r="H78" s="50"/>
      <c r="I78" s="50"/>
      <c r="J78" s="57">
        <v>660</v>
      </c>
      <c r="K78" s="108">
        <v>3232</v>
      </c>
      <c r="L78" s="753" t="s">
        <v>112</v>
      </c>
      <c r="M78" s="754"/>
      <c r="N78" s="109">
        <v>0</v>
      </c>
      <c r="O78" s="533">
        <v>0</v>
      </c>
      <c r="P78" s="358">
        <v>0</v>
      </c>
      <c r="Q78" s="604">
        <v>0</v>
      </c>
      <c r="R78" s="604">
        <v>0</v>
      </c>
      <c r="S78" s="31"/>
      <c r="T78" s="31"/>
      <c r="U78" s="31"/>
      <c r="V78" s="31"/>
      <c r="W78" s="31"/>
      <c r="X78" s="31"/>
      <c r="Y78" s="31"/>
    </row>
    <row r="79" spans="1:25" hidden="1">
      <c r="A79" s="50"/>
      <c r="B79" s="50"/>
      <c r="C79" s="50"/>
      <c r="D79" s="50"/>
      <c r="E79" s="50"/>
      <c r="F79" s="50"/>
      <c r="G79" s="50"/>
      <c r="H79" s="50"/>
      <c r="I79" s="50"/>
      <c r="J79" s="57"/>
      <c r="K79" s="96"/>
      <c r="L79" s="96" t="s">
        <v>83</v>
      </c>
      <c r="M79" s="96"/>
      <c r="N79" s="97">
        <f>N73</f>
        <v>0</v>
      </c>
      <c r="O79" s="526">
        <f>O73</f>
        <v>0</v>
      </c>
      <c r="P79" s="351">
        <f>P73</f>
        <v>0</v>
      </c>
      <c r="Q79" s="594">
        <f>Q73</f>
        <v>0</v>
      </c>
      <c r="R79" s="594">
        <f>R73</f>
        <v>0</v>
      </c>
      <c r="S79" s="31"/>
      <c r="T79" s="31"/>
      <c r="U79" s="31"/>
      <c r="V79" s="31"/>
      <c r="W79" s="31"/>
      <c r="X79" s="31"/>
      <c r="Y79" s="31"/>
    </row>
    <row r="80" spans="1:25" hidden="1">
      <c r="A80" s="26"/>
      <c r="B80" s="26"/>
      <c r="C80" s="26"/>
      <c r="D80" s="26"/>
      <c r="E80" s="26"/>
      <c r="F80" s="26"/>
      <c r="G80" s="26"/>
      <c r="H80" s="26"/>
      <c r="I80" s="26"/>
      <c r="J80" s="32"/>
      <c r="K80" s="110"/>
      <c r="L80" s="755" t="s">
        <v>113</v>
      </c>
      <c r="M80" s="755"/>
      <c r="N80" s="111">
        <f>N79+N70</f>
        <v>939</v>
      </c>
      <c r="O80" s="534">
        <f>O79+O70</f>
        <v>0</v>
      </c>
      <c r="P80" s="358">
        <f>P79+P70</f>
        <v>0</v>
      </c>
      <c r="Q80" s="603">
        <f>Q79+Q70</f>
        <v>0</v>
      </c>
      <c r="R80" s="603">
        <f>R79+R70</f>
        <v>0</v>
      </c>
      <c r="S80" s="31"/>
      <c r="T80" s="31"/>
      <c r="U80" s="31"/>
      <c r="V80" s="31"/>
      <c r="W80" s="31"/>
      <c r="X80" s="31"/>
      <c r="Y80" s="31"/>
    </row>
    <row r="81" spans="1:25" hidden="1">
      <c r="A81" s="31"/>
      <c r="B81" s="31"/>
      <c r="C81" s="31"/>
      <c r="D81" s="31"/>
      <c r="E81" s="31"/>
      <c r="F81" s="31"/>
      <c r="G81" s="31"/>
      <c r="H81" s="31"/>
      <c r="I81" s="31"/>
      <c r="J81" s="64"/>
      <c r="K81" s="98"/>
      <c r="L81" s="112"/>
      <c r="M81" s="112"/>
      <c r="N81" s="113"/>
      <c r="O81" s="535"/>
      <c r="P81" s="352"/>
      <c r="Q81" s="605"/>
      <c r="R81" s="605"/>
      <c r="S81" s="31"/>
      <c r="T81" s="31"/>
      <c r="U81" s="31"/>
      <c r="V81" s="31"/>
      <c r="W81" s="31"/>
      <c r="X81" s="31"/>
      <c r="Y81" s="31"/>
    </row>
    <row r="82" spans="1:25">
      <c r="A82" s="31"/>
      <c r="B82" s="31"/>
      <c r="C82" s="31"/>
      <c r="D82" s="31"/>
      <c r="E82" s="31"/>
      <c r="F82" s="31"/>
      <c r="G82" s="31"/>
      <c r="H82" s="31"/>
      <c r="I82" s="31"/>
      <c r="J82" s="64"/>
      <c r="K82" s="310" t="s">
        <v>114</v>
      </c>
      <c r="L82" s="746" t="s">
        <v>115</v>
      </c>
      <c r="M82" s="746"/>
      <c r="N82" s="312"/>
      <c r="O82" s="511"/>
      <c r="P82" s="353"/>
      <c r="Q82" s="596"/>
      <c r="R82" s="596"/>
      <c r="S82" s="31"/>
      <c r="T82" s="31"/>
      <c r="U82" s="31"/>
      <c r="V82" s="31"/>
      <c r="W82" s="31"/>
      <c r="X82" s="31"/>
      <c r="Y82" s="31"/>
    </row>
    <row r="83" spans="1:25">
      <c r="A83" s="54" t="s">
        <v>116</v>
      </c>
      <c r="B83" s="54"/>
      <c r="C83" s="54"/>
      <c r="D83" s="54"/>
      <c r="E83" s="54"/>
      <c r="F83" s="54"/>
      <c r="G83" s="54"/>
      <c r="H83" s="54"/>
      <c r="I83" s="54"/>
      <c r="J83" s="60"/>
      <c r="K83" s="53" t="s">
        <v>117</v>
      </c>
      <c r="L83" s="53" t="s">
        <v>118</v>
      </c>
      <c r="M83" s="53"/>
      <c r="N83" s="61"/>
      <c r="O83" s="513"/>
      <c r="P83" s="354"/>
      <c r="Q83" s="598"/>
      <c r="R83" s="598"/>
      <c r="S83" s="31"/>
      <c r="T83" s="31"/>
      <c r="U83" s="31"/>
      <c r="V83" s="31"/>
      <c r="W83" s="31"/>
      <c r="X83" s="31"/>
      <c r="Y83" s="31"/>
    </row>
    <row r="84" spans="1:25">
      <c r="A84" s="54"/>
      <c r="B84" s="54"/>
      <c r="C84" s="54"/>
      <c r="D84" s="54"/>
      <c r="E84" s="54"/>
      <c r="F84" s="54"/>
      <c r="G84" s="54"/>
      <c r="H84" s="54"/>
      <c r="I84" s="54"/>
      <c r="J84" s="60"/>
      <c r="K84" s="53" t="s">
        <v>93</v>
      </c>
      <c r="L84" s="54" t="s">
        <v>119</v>
      </c>
      <c r="M84" s="54"/>
      <c r="N84" s="55"/>
      <c r="O84" s="515"/>
      <c r="P84" s="354"/>
      <c r="Q84" s="598"/>
      <c r="R84" s="598"/>
      <c r="S84" s="31"/>
      <c r="T84" s="31"/>
      <c r="U84" s="31"/>
      <c r="V84" s="31"/>
      <c r="W84" s="31"/>
      <c r="X84" s="31"/>
      <c r="Y84" s="31"/>
    </row>
    <row r="85" spans="1:25">
      <c r="A85" s="31" t="s">
        <v>120</v>
      </c>
      <c r="B85" s="31">
        <v>1</v>
      </c>
      <c r="C85" s="31"/>
      <c r="D85" s="31">
        <v>3</v>
      </c>
      <c r="E85" s="31"/>
      <c r="F85" s="31"/>
      <c r="G85" s="31"/>
      <c r="H85" s="31"/>
      <c r="I85" s="31"/>
      <c r="J85" s="64">
        <v>116</v>
      </c>
      <c r="K85" s="65">
        <v>3</v>
      </c>
      <c r="L85" s="65" t="s">
        <v>9</v>
      </c>
      <c r="M85" s="65"/>
      <c r="N85" s="66">
        <f>N86+N91</f>
        <v>100000</v>
      </c>
      <c r="O85" s="516">
        <f>O86+O91</f>
        <v>20000</v>
      </c>
      <c r="P85" s="344">
        <f>P86+P91</f>
        <v>10500</v>
      </c>
      <c r="Q85" s="587">
        <f>Q86+Q91</f>
        <v>25000</v>
      </c>
      <c r="R85" s="587">
        <f>R86+R91</f>
        <v>20000</v>
      </c>
      <c r="S85" s="31"/>
      <c r="T85" s="31"/>
      <c r="U85" s="31"/>
      <c r="V85" s="31"/>
      <c r="W85" s="31"/>
      <c r="X85" s="31"/>
      <c r="Y85" s="31"/>
    </row>
    <row r="86" spans="1:25" hidden="1">
      <c r="A86" s="31" t="s">
        <v>120</v>
      </c>
      <c r="B86" s="31">
        <v>1</v>
      </c>
      <c r="C86" s="31"/>
      <c r="D86" s="31">
        <v>3</v>
      </c>
      <c r="E86" s="31"/>
      <c r="F86" s="31"/>
      <c r="G86" s="31"/>
      <c r="H86" s="31"/>
      <c r="I86" s="31"/>
      <c r="J86" s="64">
        <v>116</v>
      </c>
      <c r="K86" s="67">
        <v>32</v>
      </c>
      <c r="L86" s="68" t="s">
        <v>26</v>
      </c>
      <c r="M86" s="69"/>
      <c r="N86" s="70">
        <f>N87+N89</f>
        <v>0</v>
      </c>
      <c r="O86" s="517">
        <f>O87+O89</f>
        <v>0</v>
      </c>
      <c r="P86" s="345">
        <f>P87+P89</f>
        <v>0</v>
      </c>
      <c r="Q86" s="588">
        <f>Q87+Q89</f>
        <v>0</v>
      </c>
      <c r="R86" s="588">
        <f>R87+R89</f>
        <v>0</v>
      </c>
      <c r="S86" s="31"/>
      <c r="T86" s="31"/>
      <c r="U86" s="31"/>
      <c r="V86" s="31"/>
      <c r="W86" s="31"/>
      <c r="X86" s="31"/>
      <c r="Y86" s="31"/>
    </row>
    <row r="87" spans="1:25" hidden="1">
      <c r="A87" s="31" t="s">
        <v>120</v>
      </c>
      <c r="B87" s="31">
        <v>1</v>
      </c>
      <c r="C87" s="31"/>
      <c r="D87" s="31">
        <v>3</v>
      </c>
      <c r="E87" s="31"/>
      <c r="F87" s="31"/>
      <c r="G87" s="31"/>
      <c r="H87" s="31"/>
      <c r="I87" s="31"/>
      <c r="J87" s="64">
        <v>116</v>
      </c>
      <c r="K87" s="65">
        <v>322</v>
      </c>
      <c r="L87" s="736" t="s">
        <v>121</v>
      </c>
      <c r="M87" s="737"/>
      <c r="N87" s="73">
        <f>N88</f>
        <v>0</v>
      </c>
      <c r="O87" s="518">
        <f>O88</f>
        <v>0</v>
      </c>
      <c r="P87" s="344">
        <f>P88</f>
        <v>0</v>
      </c>
      <c r="Q87" s="587">
        <f>Q88</f>
        <v>0</v>
      </c>
      <c r="R87" s="587">
        <f>R88</f>
        <v>0</v>
      </c>
      <c r="S87" s="31"/>
      <c r="T87" s="31"/>
      <c r="U87" s="31"/>
      <c r="V87" s="31"/>
      <c r="W87" s="31"/>
      <c r="X87" s="31"/>
      <c r="Y87" s="31"/>
    </row>
    <row r="88" spans="1:25" hidden="1">
      <c r="A88" s="31" t="s">
        <v>120</v>
      </c>
      <c r="B88" s="31">
        <v>1</v>
      </c>
      <c r="C88" s="31"/>
      <c r="D88" s="31">
        <v>3</v>
      </c>
      <c r="E88" s="31"/>
      <c r="F88" s="31"/>
      <c r="G88" s="31"/>
      <c r="H88" s="31"/>
      <c r="I88" s="31"/>
      <c r="J88" s="64">
        <v>116</v>
      </c>
      <c r="K88" s="67">
        <v>3221</v>
      </c>
      <c r="L88" s="67" t="s">
        <v>89</v>
      </c>
      <c r="M88" s="67"/>
      <c r="N88" s="74">
        <v>0</v>
      </c>
      <c r="O88" s="519">
        <v>0</v>
      </c>
      <c r="P88" s="344">
        <v>0</v>
      </c>
      <c r="Q88" s="588">
        <v>0</v>
      </c>
      <c r="R88" s="588">
        <v>0</v>
      </c>
      <c r="S88" s="31"/>
      <c r="T88" s="31"/>
      <c r="U88" s="31"/>
      <c r="V88" s="31"/>
      <c r="W88" s="31"/>
      <c r="X88" s="31"/>
      <c r="Y88" s="31"/>
    </row>
    <row r="89" spans="1:25" hidden="1">
      <c r="A89" s="31" t="s">
        <v>120</v>
      </c>
      <c r="B89" s="31">
        <v>1</v>
      </c>
      <c r="C89" s="31"/>
      <c r="D89" s="31">
        <v>3</v>
      </c>
      <c r="E89" s="31"/>
      <c r="F89" s="31"/>
      <c r="G89" s="31"/>
      <c r="H89" s="31"/>
      <c r="I89" s="31"/>
      <c r="J89" s="64">
        <v>116</v>
      </c>
      <c r="K89" s="65">
        <v>329</v>
      </c>
      <c r="L89" s="736" t="s">
        <v>69</v>
      </c>
      <c r="M89" s="737"/>
      <c r="N89" s="73">
        <f>N90</f>
        <v>0</v>
      </c>
      <c r="O89" s="518">
        <f>O90</f>
        <v>0</v>
      </c>
      <c r="P89" s="359">
        <f>P90</f>
        <v>0</v>
      </c>
      <c r="Q89" s="587">
        <f>Q90</f>
        <v>0</v>
      </c>
      <c r="R89" s="587">
        <f>R90</f>
        <v>0</v>
      </c>
      <c r="S89" s="31"/>
      <c r="T89" s="31"/>
      <c r="U89" s="31"/>
      <c r="V89" s="31"/>
      <c r="W89" s="31"/>
      <c r="X89" s="31"/>
      <c r="Y89" s="31"/>
    </row>
    <row r="90" spans="1:25" hidden="1">
      <c r="A90" s="31" t="s">
        <v>120</v>
      </c>
      <c r="B90" s="31">
        <v>1</v>
      </c>
      <c r="C90" s="31"/>
      <c r="D90" s="31">
        <v>3</v>
      </c>
      <c r="E90" s="31"/>
      <c r="F90" s="31"/>
      <c r="G90" s="31"/>
      <c r="H90" s="31"/>
      <c r="I90" s="31"/>
      <c r="J90" s="64">
        <v>116</v>
      </c>
      <c r="K90" s="67">
        <v>3291</v>
      </c>
      <c r="L90" s="756" t="s">
        <v>122</v>
      </c>
      <c r="M90" s="739"/>
      <c r="N90" s="70">
        <v>0</v>
      </c>
      <c r="O90" s="517">
        <v>0</v>
      </c>
      <c r="P90" s="345">
        <v>0</v>
      </c>
      <c r="Q90" s="588">
        <v>0</v>
      </c>
      <c r="R90" s="588">
        <v>0</v>
      </c>
      <c r="S90" s="31"/>
      <c r="T90" s="31"/>
      <c r="U90" s="31"/>
      <c r="V90" s="31"/>
      <c r="W90" s="31"/>
      <c r="X90" s="31"/>
      <c r="Y90" s="31"/>
    </row>
    <row r="91" spans="1:25">
      <c r="A91" s="31" t="s">
        <v>120</v>
      </c>
      <c r="B91" s="31">
        <v>1</v>
      </c>
      <c r="C91" s="31"/>
      <c r="D91" s="31">
        <v>3</v>
      </c>
      <c r="E91" s="31"/>
      <c r="F91" s="31"/>
      <c r="G91" s="31"/>
      <c r="H91" s="31"/>
      <c r="I91" s="31"/>
      <c r="J91" s="64">
        <v>116</v>
      </c>
      <c r="K91" s="67">
        <v>38</v>
      </c>
      <c r="L91" s="67" t="s">
        <v>95</v>
      </c>
      <c r="M91" s="67"/>
      <c r="N91" s="74">
        <f t="shared" ref="N91:R92" si="2">N92</f>
        <v>100000</v>
      </c>
      <c r="O91" s="519">
        <f t="shared" si="2"/>
        <v>20000</v>
      </c>
      <c r="P91" s="345">
        <f t="shared" si="2"/>
        <v>10500</v>
      </c>
      <c r="Q91" s="588">
        <f t="shared" si="2"/>
        <v>25000</v>
      </c>
      <c r="R91" s="588">
        <f t="shared" si="2"/>
        <v>20000</v>
      </c>
      <c r="S91" s="31"/>
      <c r="T91" s="31"/>
      <c r="U91" s="31"/>
      <c r="V91" s="31"/>
      <c r="W91" s="31"/>
      <c r="X91" s="31"/>
      <c r="Y91" s="31"/>
    </row>
    <row r="92" spans="1:25">
      <c r="A92" s="31" t="s">
        <v>120</v>
      </c>
      <c r="B92" s="31">
        <v>1</v>
      </c>
      <c r="C92" s="31"/>
      <c r="D92" s="31">
        <v>3</v>
      </c>
      <c r="E92" s="31"/>
      <c r="F92" s="31"/>
      <c r="G92" s="31"/>
      <c r="H92" s="31"/>
      <c r="I92" s="31"/>
      <c r="J92" s="64">
        <v>116</v>
      </c>
      <c r="K92" s="88">
        <v>381</v>
      </c>
      <c r="L92" s="736" t="s">
        <v>96</v>
      </c>
      <c r="M92" s="737"/>
      <c r="N92" s="91">
        <f t="shared" si="2"/>
        <v>100000</v>
      </c>
      <c r="O92" s="524">
        <f t="shared" si="2"/>
        <v>20000</v>
      </c>
      <c r="P92" s="348">
        <f t="shared" si="2"/>
        <v>10500</v>
      </c>
      <c r="Q92" s="593">
        <f t="shared" si="2"/>
        <v>25000</v>
      </c>
      <c r="R92" s="593">
        <f t="shared" si="2"/>
        <v>20000</v>
      </c>
      <c r="S92" s="31"/>
      <c r="T92" s="31"/>
      <c r="U92" s="31"/>
      <c r="V92" s="31"/>
      <c r="W92" s="31"/>
      <c r="X92" s="31"/>
      <c r="Y92" s="31"/>
    </row>
    <row r="93" spans="1:25">
      <c r="A93" s="31" t="s">
        <v>120</v>
      </c>
      <c r="B93" s="31">
        <v>1</v>
      </c>
      <c r="C93" s="31"/>
      <c r="D93" s="31">
        <v>3</v>
      </c>
      <c r="E93" s="31"/>
      <c r="F93" s="31"/>
      <c r="G93" s="31"/>
      <c r="H93" s="31"/>
      <c r="I93" s="31"/>
      <c r="J93" s="64">
        <v>116</v>
      </c>
      <c r="K93" s="67">
        <v>3811</v>
      </c>
      <c r="L93" s="738" t="s">
        <v>81</v>
      </c>
      <c r="M93" s="739"/>
      <c r="N93" s="70">
        <v>100000</v>
      </c>
      <c r="O93" s="517">
        <v>20000</v>
      </c>
      <c r="P93" s="345">
        <v>10500</v>
      </c>
      <c r="Q93" s="588">
        <v>25000</v>
      </c>
      <c r="R93" s="588">
        <v>20000</v>
      </c>
      <c r="S93" s="31">
        <v>21200</v>
      </c>
      <c r="T93" s="31"/>
      <c r="U93" s="31"/>
      <c r="V93" s="31"/>
      <c r="W93" s="31"/>
      <c r="X93" s="31"/>
      <c r="Y93" s="31"/>
    </row>
    <row r="94" spans="1:25">
      <c r="A94" s="50"/>
      <c r="B94" s="50"/>
      <c r="C94" s="50"/>
      <c r="D94" s="50"/>
      <c r="E94" s="50"/>
      <c r="F94" s="50"/>
      <c r="G94" s="50"/>
      <c r="H94" s="50"/>
      <c r="I94" s="50"/>
      <c r="J94" s="57"/>
      <c r="K94" s="114"/>
      <c r="L94" s="114" t="s">
        <v>83</v>
      </c>
      <c r="M94" s="114"/>
      <c r="N94" s="115">
        <f>N85</f>
        <v>100000</v>
      </c>
      <c r="O94" s="536">
        <f>O85</f>
        <v>20000</v>
      </c>
      <c r="P94" s="355">
        <f>P85</f>
        <v>10500</v>
      </c>
      <c r="Q94" s="606">
        <f>Q85</f>
        <v>25000</v>
      </c>
      <c r="R94" s="606">
        <f>R85</f>
        <v>20000</v>
      </c>
      <c r="S94" s="31"/>
      <c r="T94" s="31"/>
      <c r="U94" s="31"/>
      <c r="V94" s="31"/>
      <c r="W94" s="31"/>
      <c r="X94" s="31"/>
      <c r="Y94" s="31"/>
    </row>
    <row r="95" spans="1:25">
      <c r="A95" s="26"/>
      <c r="B95" s="26"/>
      <c r="C95" s="26"/>
      <c r="D95" s="26"/>
      <c r="E95" s="26"/>
      <c r="F95" s="26"/>
      <c r="G95" s="26"/>
      <c r="H95" s="26"/>
      <c r="I95" s="26"/>
      <c r="J95" s="32"/>
      <c r="K95" s="106"/>
      <c r="L95" s="106" t="s">
        <v>123</v>
      </c>
      <c r="M95" s="106"/>
      <c r="N95" s="111">
        <f>N94</f>
        <v>100000</v>
      </c>
      <c r="O95" s="534">
        <f>O94</f>
        <v>20000</v>
      </c>
      <c r="P95" s="358">
        <f>P94</f>
        <v>10500</v>
      </c>
      <c r="Q95" s="603">
        <f>Q94</f>
        <v>25000</v>
      </c>
      <c r="R95" s="603">
        <f>R94</f>
        <v>20000</v>
      </c>
      <c r="S95" s="31"/>
      <c r="T95" s="31"/>
      <c r="U95" s="31"/>
      <c r="V95" s="31"/>
      <c r="W95" s="31"/>
      <c r="X95" s="31"/>
      <c r="Y95" s="31"/>
    </row>
    <row r="96" spans="1:25">
      <c r="A96" s="26"/>
      <c r="B96" s="26"/>
      <c r="C96" s="26"/>
      <c r="D96" s="26"/>
      <c r="E96" s="26"/>
      <c r="F96" s="26"/>
      <c r="G96" s="26"/>
      <c r="H96" s="26"/>
      <c r="I96" s="26"/>
      <c r="J96" s="32"/>
      <c r="K96" s="116"/>
      <c r="L96" s="764" t="s">
        <v>124</v>
      </c>
      <c r="M96" s="765"/>
      <c r="N96" s="117">
        <f>N95+N80+N56</f>
        <v>328006</v>
      </c>
      <c r="O96" s="537">
        <f>O95+O80+O56</f>
        <v>52100</v>
      </c>
      <c r="P96" s="360">
        <f>P95+P80+P56</f>
        <v>21563.29</v>
      </c>
      <c r="Q96" s="607">
        <f>Q95+Q80+Q56</f>
        <v>46373</v>
      </c>
      <c r="R96" s="607">
        <f>R95+R80+R56</f>
        <v>46100</v>
      </c>
      <c r="S96" s="31"/>
      <c r="T96" s="31"/>
      <c r="U96" s="31"/>
      <c r="V96" s="31"/>
      <c r="W96" s="31"/>
      <c r="X96" s="31"/>
      <c r="Y96" s="31"/>
    </row>
    <row r="97" spans="1:25" hidden="1">
      <c r="A97" s="31"/>
      <c r="B97" s="31"/>
      <c r="C97" s="31"/>
      <c r="D97" s="31"/>
      <c r="E97" s="31"/>
      <c r="F97" s="31"/>
      <c r="G97" s="31"/>
      <c r="H97" s="31"/>
      <c r="I97" s="31"/>
      <c r="J97" s="64"/>
      <c r="K97" s="98"/>
      <c r="L97" s="98"/>
      <c r="M97" s="98"/>
      <c r="N97" s="99"/>
      <c r="O97" s="527"/>
      <c r="P97" s="352"/>
      <c r="Q97" s="595"/>
      <c r="R97" s="595"/>
      <c r="S97" s="31"/>
      <c r="T97" s="31"/>
      <c r="U97" s="31"/>
      <c r="V97" s="31"/>
      <c r="W97" s="31"/>
      <c r="X97" s="31"/>
      <c r="Y97" s="31"/>
    </row>
    <row r="98" spans="1:25" hidden="1">
      <c r="A98" s="31"/>
      <c r="B98" s="31"/>
      <c r="C98" s="31"/>
      <c r="D98" s="31"/>
      <c r="E98" s="31"/>
      <c r="F98" s="31"/>
      <c r="G98" s="31"/>
      <c r="H98" s="31"/>
      <c r="I98" s="31"/>
      <c r="J98" s="64"/>
      <c r="K98" s="118" t="s">
        <v>125</v>
      </c>
      <c r="L98" s="766" t="s">
        <v>126</v>
      </c>
      <c r="M98" s="766"/>
      <c r="N98" s="119"/>
      <c r="O98" s="538"/>
      <c r="P98" s="361"/>
      <c r="Q98" s="608"/>
      <c r="R98" s="608"/>
      <c r="S98" s="31"/>
      <c r="T98" s="31"/>
      <c r="U98" s="31"/>
      <c r="V98" s="31"/>
      <c r="W98" s="31"/>
      <c r="X98" s="31"/>
      <c r="Y98" s="31"/>
    </row>
    <row r="99" spans="1:25" hidden="1">
      <c r="A99" s="120"/>
      <c r="B99" s="120"/>
      <c r="C99" s="120"/>
      <c r="D99" s="120"/>
      <c r="E99" s="120"/>
      <c r="F99" s="120"/>
      <c r="G99" s="120"/>
      <c r="H99" s="120"/>
      <c r="I99" s="120"/>
      <c r="J99" s="121"/>
      <c r="K99" s="122" t="s">
        <v>127</v>
      </c>
      <c r="L99" s="122" t="s">
        <v>126</v>
      </c>
      <c r="M99" s="120"/>
      <c r="N99" s="123"/>
      <c r="O99" s="539"/>
      <c r="P99" s="362"/>
      <c r="Q99" s="609"/>
      <c r="R99" s="609"/>
      <c r="S99" s="31"/>
      <c r="T99" s="31"/>
      <c r="U99" s="31"/>
      <c r="V99" s="31"/>
      <c r="W99" s="31"/>
      <c r="X99" s="31"/>
      <c r="Y99" s="31"/>
    </row>
    <row r="100" spans="1:25" hidden="1">
      <c r="A100" s="54" t="s">
        <v>128</v>
      </c>
      <c r="B100" s="53"/>
      <c r="C100" s="53"/>
      <c r="D100" s="53"/>
      <c r="E100" s="53"/>
      <c r="F100" s="53"/>
      <c r="G100" s="53"/>
      <c r="H100" s="53"/>
      <c r="I100" s="53"/>
      <c r="J100" s="124"/>
      <c r="K100" s="53" t="s">
        <v>129</v>
      </c>
      <c r="L100" s="752" t="s">
        <v>130</v>
      </c>
      <c r="M100" s="752"/>
      <c r="N100" s="61"/>
      <c r="O100" s="513"/>
      <c r="P100" s="354"/>
      <c r="Q100" s="598"/>
      <c r="R100" s="598"/>
      <c r="S100" s="31"/>
      <c r="T100" s="31"/>
      <c r="U100" s="31"/>
      <c r="V100" s="31"/>
      <c r="W100" s="31"/>
      <c r="X100" s="31"/>
      <c r="Y100" s="31"/>
    </row>
    <row r="101" spans="1:25" hidden="1">
      <c r="A101" s="54" t="s">
        <v>131</v>
      </c>
      <c r="B101" s="53"/>
      <c r="C101" s="53"/>
      <c r="D101" s="53"/>
      <c r="E101" s="53"/>
      <c r="F101" s="53"/>
      <c r="G101" s="53"/>
      <c r="H101" s="53"/>
      <c r="I101" s="53"/>
      <c r="J101" s="124"/>
      <c r="K101" s="53" t="s">
        <v>93</v>
      </c>
      <c r="L101" s="54" t="s">
        <v>126</v>
      </c>
      <c r="M101" s="53"/>
      <c r="N101" s="61"/>
      <c r="O101" s="513"/>
      <c r="P101" s="354"/>
      <c r="Q101" s="598"/>
      <c r="R101" s="598"/>
      <c r="S101" s="31"/>
      <c r="T101" s="31"/>
      <c r="U101" s="31"/>
      <c r="V101" s="31"/>
      <c r="W101" s="31"/>
      <c r="X101" s="31"/>
      <c r="Y101" s="31"/>
    </row>
    <row r="102" spans="1:25" hidden="1">
      <c r="A102" s="31" t="s">
        <v>132</v>
      </c>
      <c r="B102" s="31">
        <v>1</v>
      </c>
      <c r="C102" s="31"/>
      <c r="D102" s="31">
        <v>3</v>
      </c>
      <c r="E102" s="31"/>
      <c r="F102" s="31">
        <v>5</v>
      </c>
      <c r="G102" s="31"/>
      <c r="H102" s="31"/>
      <c r="I102" s="31"/>
      <c r="J102" s="64">
        <v>111</v>
      </c>
      <c r="K102" s="65">
        <v>3</v>
      </c>
      <c r="L102" s="65" t="s">
        <v>9</v>
      </c>
      <c r="M102" s="65"/>
      <c r="N102" s="66">
        <f>N103+N112+N118</f>
        <v>0</v>
      </c>
      <c r="O102" s="516">
        <f>O103+O112+O118</f>
        <v>0</v>
      </c>
      <c r="P102" s="344">
        <f>P103+P112+P118</f>
        <v>0</v>
      </c>
      <c r="Q102" s="587">
        <f>Q103+Q112+Q118</f>
        <v>0</v>
      </c>
      <c r="R102" s="587">
        <f>R103+R112+R118</f>
        <v>0</v>
      </c>
      <c r="S102" s="31"/>
      <c r="T102" s="31"/>
      <c r="U102" s="31"/>
      <c r="V102" s="31"/>
      <c r="W102" s="31"/>
      <c r="X102" s="31"/>
      <c r="Y102" s="31"/>
    </row>
    <row r="103" spans="1:25" hidden="1">
      <c r="A103" s="31" t="s">
        <v>132</v>
      </c>
      <c r="B103" s="31">
        <v>1</v>
      </c>
      <c r="C103" s="31"/>
      <c r="D103" s="31">
        <v>3</v>
      </c>
      <c r="E103" s="31"/>
      <c r="F103" s="31">
        <v>5</v>
      </c>
      <c r="G103" s="31"/>
      <c r="H103" s="31"/>
      <c r="I103" s="31"/>
      <c r="J103" s="64">
        <v>111</v>
      </c>
      <c r="K103" s="67">
        <v>31</v>
      </c>
      <c r="L103" s="67" t="s">
        <v>133</v>
      </c>
      <c r="M103" s="67"/>
      <c r="N103" s="74">
        <f>N104+N107+N109</f>
        <v>0</v>
      </c>
      <c r="O103" s="519">
        <f>O104+O107+O109</f>
        <v>0</v>
      </c>
      <c r="P103" s="344">
        <f>P104+P107+P109</f>
        <v>0</v>
      </c>
      <c r="Q103" s="588">
        <f>Q104+Q107+Q109</f>
        <v>0</v>
      </c>
      <c r="R103" s="588">
        <f>R104+R107+R109</f>
        <v>0</v>
      </c>
      <c r="S103" s="31"/>
      <c r="T103" s="31"/>
      <c r="U103" s="31"/>
      <c r="V103" s="31"/>
      <c r="W103" s="31"/>
      <c r="X103" s="31"/>
      <c r="Y103" s="31"/>
    </row>
    <row r="104" spans="1:25" hidden="1">
      <c r="A104" s="31" t="s">
        <v>132</v>
      </c>
      <c r="B104" s="31">
        <v>1</v>
      </c>
      <c r="C104" s="31"/>
      <c r="D104" s="31">
        <v>3</v>
      </c>
      <c r="E104" s="31"/>
      <c r="F104" s="31">
        <v>5</v>
      </c>
      <c r="G104" s="31"/>
      <c r="H104" s="31"/>
      <c r="I104" s="31"/>
      <c r="J104" s="64">
        <v>111</v>
      </c>
      <c r="K104" s="65">
        <v>311</v>
      </c>
      <c r="L104" s="736" t="s">
        <v>134</v>
      </c>
      <c r="M104" s="737"/>
      <c r="N104" s="73">
        <f>N105+N106</f>
        <v>0</v>
      </c>
      <c r="O104" s="518">
        <f>O105+O106</f>
        <v>0</v>
      </c>
      <c r="P104" s="344">
        <f>P105+P106</f>
        <v>0</v>
      </c>
      <c r="Q104" s="587">
        <f>Q105+Q106</f>
        <v>0</v>
      </c>
      <c r="R104" s="587">
        <f>R105+R106</f>
        <v>0</v>
      </c>
      <c r="S104" s="31"/>
      <c r="T104" s="31"/>
      <c r="U104" s="31"/>
      <c r="V104" s="31"/>
      <c r="W104" s="31"/>
      <c r="X104" s="31"/>
      <c r="Y104" s="31"/>
    </row>
    <row r="105" spans="1:25" hidden="1">
      <c r="A105" s="31" t="s">
        <v>132</v>
      </c>
      <c r="B105" s="31">
        <v>1</v>
      </c>
      <c r="C105" s="31"/>
      <c r="D105" s="31">
        <v>3</v>
      </c>
      <c r="E105" s="31"/>
      <c r="F105" s="31">
        <v>5</v>
      </c>
      <c r="G105" s="31"/>
      <c r="H105" s="31"/>
      <c r="I105" s="31"/>
      <c r="J105" s="64">
        <v>111</v>
      </c>
      <c r="K105" s="67">
        <v>3111</v>
      </c>
      <c r="L105" s="738" t="s">
        <v>135</v>
      </c>
      <c r="M105" s="739"/>
      <c r="N105" s="70">
        <v>0</v>
      </c>
      <c r="O105" s="517">
        <v>0</v>
      </c>
      <c r="P105" s="344">
        <v>0</v>
      </c>
      <c r="Q105" s="588">
        <v>0</v>
      </c>
      <c r="R105" s="588">
        <v>0</v>
      </c>
      <c r="S105" s="31"/>
      <c r="T105" s="31"/>
      <c r="U105" s="31"/>
      <c r="V105" s="31"/>
      <c r="W105" s="31"/>
      <c r="X105" s="31"/>
      <c r="Y105" s="31"/>
    </row>
    <row r="106" spans="1:25" hidden="1">
      <c r="A106" s="31"/>
      <c r="B106" s="31"/>
      <c r="C106" s="31"/>
      <c r="D106" s="31"/>
      <c r="E106" s="31"/>
      <c r="F106" s="31"/>
      <c r="G106" s="31"/>
      <c r="H106" s="31"/>
      <c r="I106" s="31"/>
      <c r="J106" s="64"/>
      <c r="K106" s="67">
        <v>3113</v>
      </c>
      <c r="L106" s="76" t="s">
        <v>136</v>
      </c>
      <c r="M106" s="77"/>
      <c r="N106" s="70">
        <v>0</v>
      </c>
      <c r="O106" s="517">
        <v>0</v>
      </c>
      <c r="P106" s="344">
        <v>0</v>
      </c>
      <c r="Q106" s="588">
        <v>0</v>
      </c>
      <c r="R106" s="588">
        <v>0</v>
      </c>
      <c r="S106" s="31"/>
      <c r="T106" s="31"/>
      <c r="U106" s="31"/>
      <c r="V106" s="31"/>
      <c r="W106" s="31"/>
      <c r="X106" s="31"/>
      <c r="Y106" s="31"/>
    </row>
    <row r="107" spans="1:25" hidden="1">
      <c r="A107" s="31" t="s">
        <v>132</v>
      </c>
      <c r="B107" s="31">
        <v>1</v>
      </c>
      <c r="C107" s="31"/>
      <c r="D107" s="31">
        <v>3</v>
      </c>
      <c r="E107" s="31"/>
      <c r="F107" s="31">
        <v>5</v>
      </c>
      <c r="G107" s="31"/>
      <c r="H107" s="31"/>
      <c r="I107" s="31"/>
      <c r="J107" s="64">
        <v>111</v>
      </c>
      <c r="K107" s="65">
        <v>312</v>
      </c>
      <c r="L107" s="71" t="s">
        <v>137</v>
      </c>
      <c r="M107" s="72"/>
      <c r="N107" s="73">
        <f>N108</f>
        <v>0</v>
      </c>
      <c r="O107" s="518">
        <f>O108</f>
        <v>0</v>
      </c>
      <c r="P107" s="344">
        <f>P108</f>
        <v>0</v>
      </c>
      <c r="Q107" s="587">
        <f>Q108</f>
        <v>0</v>
      </c>
      <c r="R107" s="587">
        <f>R108</f>
        <v>0</v>
      </c>
      <c r="S107" s="31"/>
      <c r="T107" s="31"/>
      <c r="U107" s="31"/>
      <c r="V107" s="31"/>
      <c r="W107" s="31"/>
      <c r="X107" s="31"/>
      <c r="Y107" s="31"/>
    </row>
    <row r="108" spans="1:25" hidden="1">
      <c r="A108" s="31" t="s">
        <v>132</v>
      </c>
      <c r="B108" s="31">
        <v>1</v>
      </c>
      <c r="C108" s="31"/>
      <c r="D108" s="31">
        <v>3</v>
      </c>
      <c r="E108" s="31"/>
      <c r="F108" s="31">
        <v>5</v>
      </c>
      <c r="G108" s="31"/>
      <c r="H108" s="31"/>
      <c r="I108" s="31"/>
      <c r="J108" s="64">
        <v>111</v>
      </c>
      <c r="K108" s="67">
        <v>3121</v>
      </c>
      <c r="L108" s="76" t="s">
        <v>137</v>
      </c>
      <c r="M108" s="77"/>
      <c r="N108" s="70">
        <v>0</v>
      </c>
      <c r="O108" s="517">
        <v>0</v>
      </c>
      <c r="P108" s="344">
        <v>0</v>
      </c>
      <c r="Q108" s="588">
        <v>0</v>
      </c>
      <c r="R108" s="588">
        <v>0</v>
      </c>
      <c r="S108" s="31"/>
      <c r="T108" s="31"/>
      <c r="U108" s="31"/>
      <c r="V108" s="31"/>
      <c r="W108" s="31"/>
      <c r="X108" s="31"/>
      <c r="Y108" s="31"/>
    </row>
    <row r="109" spans="1:25" hidden="1">
      <c r="A109" s="31" t="s">
        <v>132</v>
      </c>
      <c r="B109" s="31">
        <v>1</v>
      </c>
      <c r="C109" s="31"/>
      <c r="D109" s="31">
        <v>3</v>
      </c>
      <c r="E109" s="31"/>
      <c r="F109" s="31">
        <v>5</v>
      </c>
      <c r="G109" s="31"/>
      <c r="H109" s="31"/>
      <c r="I109" s="31"/>
      <c r="J109" s="64">
        <v>111</v>
      </c>
      <c r="K109" s="65">
        <v>313</v>
      </c>
      <c r="L109" s="71" t="s">
        <v>138</v>
      </c>
      <c r="M109" s="72"/>
      <c r="N109" s="73">
        <f>N110+N111</f>
        <v>0</v>
      </c>
      <c r="O109" s="518">
        <f>O110+O111</f>
        <v>0</v>
      </c>
      <c r="P109" s="344">
        <f>P110+P111</f>
        <v>0</v>
      </c>
      <c r="Q109" s="587">
        <f>Q110+Q111</f>
        <v>0</v>
      </c>
      <c r="R109" s="587">
        <f>R110+R111</f>
        <v>0</v>
      </c>
      <c r="S109" s="31"/>
      <c r="T109" s="31"/>
      <c r="U109" s="31"/>
      <c r="V109" s="31"/>
      <c r="W109" s="31"/>
      <c r="X109" s="31"/>
      <c r="Y109" s="31"/>
    </row>
    <row r="110" spans="1:25" hidden="1">
      <c r="A110" s="31" t="s">
        <v>132</v>
      </c>
      <c r="B110" s="31">
        <v>1</v>
      </c>
      <c r="C110" s="31"/>
      <c r="D110" s="31">
        <v>3</v>
      </c>
      <c r="E110" s="31"/>
      <c r="F110" s="31">
        <v>5</v>
      </c>
      <c r="G110" s="31"/>
      <c r="H110" s="31"/>
      <c r="I110" s="31"/>
      <c r="J110" s="64">
        <v>111</v>
      </c>
      <c r="K110" s="67">
        <v>3132</v>
      </c>
      <c r="L110" s="76" t="s">
        <v>139</v>
      </c>
      <c r="M110" s="77"/>
      <c r="N110" s="70">
        <v>0</v>
      </c>
      <c r="O110" s="517">
        <v>0</v>
      </c>
      <c r="P110" s="344">
        <v>0</v>
      </c>
      <c r="Q110" s="588">
        <v>0</v>
      </c>
      <c r="R110" s="588">
        <v>0</v>
      </c>
      <c r="S110" s="31"/>
      <c r="T110" s="31"/>
      <c r="U110" s="31"/>
      <c r="V110" s="31"/>
      <c r="W110" s="31"/>
      <c r="X110" s="31"/>
      <c r="Y110" s="31"/>
    </row>
    <row r="111" spans="1:25" hidden="1">
      <c r="A111" s="31" t="s">
        <v>132</v>
      </c>
      <c r="B111" s="31">
        <v>1</v>
      </c>
      <c r="C111" s="31"/>
      <c r="D111" s="31">
        <v>3</v>
      </c>
      <c r="E111" s="31"/>
      <c r="F111" s="31">
        <v>5</v>
      </c>
      <c r="G111" s="31"/>
      <c r="H111" s="31"/>
      <c r="I111" s="31"/>
      <c r="J111" s="64">
        <v>111</v>
      </c>
      <c r="K111" s="67">
        <v>3133</v>
      </c>
      <c r="L111" s="738" t="s">
        <v>140</v>
      </c>
      <c r="M111" s="739"/>
      <c r="N111" s="70">
        <v>0</v>
      </c>
      <c r="O111" s="517">
        <v>0</v>
      </c>
      <c r="P111" s="344">
        <v>0</v>
      </c>
      <c r="Q111" s="588">
        <v>0</v>
      </c>
      <c r="R111" s="588">
        <v>0</v>
      </c>
      <c r="S111" s="31"/>
      <c r="T111" s="31"/>
      <c r="U111" s="31"/>
      <c r="V111" s="31"/>
      <c r="W111" s="31"/>
      <c r="X111" s="31"/>
      <c r="Y111" s="31"/>
    </row>
    <row r="112" spans="1:25" hidden="1">
      <c r="A112" s="31" t="s">
        <v>132</v>
      </c>
      <c r="B112" s="31">
        <v>1</v>
      </c>
      <c r="C112" s="31"/>
      <c r="D112" s="31">
        <v>3</v>
      </c>
      <c r="E112" s="31"/>
      <c r="F112" s="31">
        <v>5</v>
      </c>
      <c r="G112" s="31"/>
      <c r="H112" s="31"/>
      <c r="I112" s="31"/>
      <c r="J112" s="64">
        <v>111</v>
      </c>
      <c r="K112" s="67">
        <v>32</v>
      </c>
      <c r="L112" s="76" t="s">
        <v>26</v>
      </c>
      <c r="M112" s="77"/>
      <c r="N112" s="70">
        <f>N113+N115</f>
        <v>0</v>
      </c>
      <c r="O112" s="517">
        <f>O113+O115</f>
        <v>0</v>
      </c>
      <c r="P112" s="344">
        <f>P113+P115</f>
        <v>0</v>
      </c>
      <c r="Q112" s="588">
        <f>Q113+Q115</f>
        <v>0</v>
      </c>
      <c r="R112" s="588">
        <f>R113+R115</f>
        <v>0</v>
      </c>
      <c r="S112" s="31"/>
      <c r="T112" s="31"/>
      <c r="U112" s="31"/>
      <c r="V112" s="31"/>
      <c r="W112" s="31"/>
      <c r="X112" s="31"/>
      <c r="Y112" s="31"/>
    </row>
    <row r="113" spans="1:25" hidden="1">
      <c r="A113" s="31" t="s">
        <v>132</v>
      </c>
      <c r="B113" s="31">
        <v>1</v>
      </c>
      <c r="C113" s="31"/>
      <c r="D113" s="31">
        <v>3</v>
      </c>
      <c r="E113" s="31"/>
      <c r="F113" s="31">
        <v>5</v>
      </c>
      <c r="G113" s="31"/>
      <c r="H113" s="31"/>
      <c r="I113" s="31"/>
      <c r="J113" s="64">
        <v>111</v>
      </c>
      <c r="K113" s="65">
        <v>321</v>
      </c>
      <c r="L113" s="65" t="s">
        <v>141</v>
      </c>
      <c r="M113" s="65"/>
      <c r="N113" s="66">
        <f>N114</f>
        <v>0</v>
      </c>
      <c r="O113" s="516">
        <f>O114</f>
        <v>0</v>
      </c>
      <c r="P113" s="344">
        <f>P114</f>
        <v>0</v>
      </c>
      <c r="Q113" s="587">
        <f>Q114</f>
        <v>0</v>
      </c>
      <c r="R113" s="587">
        <f>R114</f>
        <v>0</v>
      </c>
      <c r="S113" s="31"/>
      <c r="T113" s="31"/>
      <c r="U113" s="31"/>
      <c r="V113" s="31"/>
      <c r="W113" s="31"/>
      <c r="X113" s="31"/>
      <c r="Y113" s="31"/>
    </row>
    <row r="114" spans="1:25" hidden="1">
      <c r="A114" s="31" t="s">
        <v>132</v>
      </c>
      <c r="B114" s="31">
        <v>1</v>
      </c>
      <c r="C114" s="31"/>
      <c r="D114" s="31">
        <v>3</v>
      </c>
      <c r="E114" s="31"/>
      <c r="F114" s="31">
        <v>5</v>
      </c>
      <c r="G114" s="31"/>
      <c r="H114" s="31"/>
      <c r="I114" s="31"/>
      <c r="J114" s="64">
        <v>111</v>
      </c>
      <c r="K114" s="67">
        <v>3212</v>
      </c>
      <c r="L114" s="67" t="s">
        <v>142</v>
      </c>
      <c r="M114" s="67"/>
      <c r="N114" s="74">
        <v>0</v>
      </c>
      <c r="O114" s="519">
        <v>0</v>
      </c>
      <c r="P114" s="344">
        <v>0</v>
      </c>
      <c r="Q114" s="588">
        <v>0</v>
      </c>
      <c r="R114" s="588">
        <v>0</v>
      </c>
      <c r="S114" s="31"/>
      <c r="T114" s="31"/>
      <c r="U114" s="31"/>
      <c r="V114" s="31"/>
      <c r="W114" s="31"/>
      <c r="X114" s="31"/>
      <c r="Y114" s="31"/>
    </row>
    <row r="115" spans="1:25" hidden="1">
      <c r="A115" s="31" t="s">
        <v>132</v>
      </c>
      <c r="B115" s="31">
        <v>1</v>
      </c>
      <c r="C115" s="31"/>
      <c r="D115" s="31">
        <v>3</v>
      </c>
      <c r="E115" s="31"/>
      <c r="F115" s="31">
        <v>5</v>
      </c>
      <c r="G115" s="31"/>
      <c r="H115" s="31"/>
      <c r="I115" s="31"/>
      <c r="J115" s="64">
        <v>111</v>
      </c>
      <c r="K115" s="65">
        <v>329</v>
      </c>
      <c r="L115" s="736" t="s">
        <v>69</v>
      </c>
      <c r="M115" s="737"/>
      <c r="N115" s="73">
        <f>N116+N117</f>
        <v>0</v>
      </c>
      <c r="O115" s="518">
        <f>O116+O117</f>
        <v>0</v>
      </c>
      <c r="P115" s="344">
        <f>P116+P117</f>
        <v>0</v>
      </c>
      <c r="Q115" s="587">
        <f>Q116+Q117</f>
        <v>0</v>
      </c>
      <c r="R115" s="587">
        <f>R116+R117</f>
        <v>0</v>
      </c>
      <c r="S115" s="31"/>
      <c r="T115" s="31"/>
      <c r="U115" s="31"/>
      <c r="V115" s="31"/>
      <c r="W115" s="31"/>
      <c r="X115" s="31"/>
      <c r="Y115" s="31"/>
    </row>
    <row r="116" spans="1:25" hidden="1">
      <c r="A116" s="31" t="s">
        <v>132</v>
      </c>
      <c r="B116" s="31">
        <v>1</v>
      </c>
      <c r="C116" s="31"/>
      <c r="D116" s="31">
        <v>3</v>
      </c>
      <c r="E116" s="31"/>
      <c r="F116" s="31">
        <v>5</v>
      </c>
      <c r="G116" s="31"/>
      <c r="H116" s="31"/>
      <c r="I116" s="31"/>
      <c r="J116" s="64">
        <v>111</v>
      </c>
      <c r="K116" s="67">
        <v>3293</v>
      </c>
      <c r="L116" s="76" t="s">
        <v>76</v>
      </c>
      <c r="M116" s="77"/>
      <c r="N116" s="70">
        <v>0</v>
      </c>
      <c r="O116" s="517">
        <v>0</v>
      </c>
      <c r="P116" s="344">
        <v>0</v>
      </c>
      <c r="Q116" s="588">
        <v>0</v>
      </c>
      <c r="R116" s="588">
        <v>0</v>
      </c>
      <c r="S116" s="31"/>
      <c r="T116" s="31"/>
      <c r="U116" s="31"/>
      <c r="V116" s="31"/>
      <c r="W116" s="31"/>
      <c r="X116" s="31"/>
      <c r="Y116" s="31"/>
    </row>
    <row r="117" spans="1:25" hidden="1">
      <c r="A117" s="31" t="s">
        <v>132</v>
      </c>
      <c r="B117" s="31">
        <v>1</v>
      </c>
      <c r="C117" s="31"/>
      <c r="D117" s="31">
        <v>3</v>
      </c>
      <c r="E117" s="31"/>
      <c r="F117" s="31">
        <v>5</v>
      </c>
      <c r="G117" s="31"/>
      <c r="H117" s="31"/>
      <c r="I117" s="31"/>
      <c r="J117" s="64">
        <v>111</v>
      </c>
      <c r="K117" s="67">
        <v>3299</v>
      </c>
      <c r="L117" s="67" t="s">
        <v>143</v>
      </c>
      <c r="M117" s="67"/>
      <c r="N117" s="74">
        <v>0</v>
      </c>
      <c r="O117" s="519">
        <v>0</v>
      </c>
      <c r="P117" s="344">
        <v>0</v>
      </c>
      <c r="Q117" s="588">
        <v>0</v>
      </c>
      <c r="R117" s="588">
        <v>0</v>
      </c>
      <c r="S117" s="31"/>
      <c r="T117" s="31"/>
      <c r="U117" s="31"/>
      <c r="V117" s="31"/>
      <c r="W117" s="31"/>
      <c r="X117" s="31"/>
      <c r="Y117" s="31"/>
    </row>
    <row r="118" spans="1:25" hidden="1">
      <c r="A118" s="31" t="s">
        <v>132</v>
      </c>
      <c r="B118" s="31">
        <v>1</v>
      </c>
      <c r="C118" s="31"/>
      <c r="D118" s="31">
        <v>3</v>
      </c>
      <c r="E118" s="31"/>
      <c r="F118" s="31">
        <v>5</v>
      </c>
      <c r="G118" s="31"/>
      <c r="H118" s="31"/>
      <c r="I118" s="31"/>
      <c r="J118" s="64">
        <v>111</v>
      </c>
      <c r="K118" s="78">
        <v>38</v>
      </c>
      <c r="L118" s="86" t="s">
        <v>144</v>
      </c>
      <c r="M118" s="87"/>
      <c r="N118" s="85">
        <f>N119</f>
        <v>0</v>
      </c>
      <c r="O118" s="523">
        <f>O119</f>
        <v>0</v>
      </c>
      <c r="P118" s="348">
        <f>P119</f>
        <v>0</v>
      </c>
      <c r="Q118" s="593">
        <f>Q119</f>
        <v>0</v>
      </c>
      <c r="R118" s="593">
        <f>R119</f>
        <v>0</v>
      </c>
      <c r="S118" s="31"/>
      <c r="T118" s="31"/>
      <c r="U118" s="31"/>
      <c r="V118" s="31"/>
      <c r="W118" s="31"/>
      <c r="X118" s="31"/>
      <c r="Y118" s="31"/>
    </row>
    <row r="119" spans="1:25" hidden="1">
      <c r="A119" s="31" t="s">
        <v>132</v>
      </c>
      <c r="B119" s="31">
        <v>1</v>
      </c>
      <c r="C119" s="31"/>
      <c r="D119" s="31">
        <v>3</v>
      </c>
      <c r="E119" s="31"/>
      <c r="F119" s="31">
        <v>5</v>
      </c>
      <c r="G119" s="31"/>
      <c r="H119" s="31"/>
      <c r="I119" s="31"/>
      <c r="J119" s="64">
        <v>111</v>
      </c>
      <c r="K119" s="88">
        <v>381</v>
      </c>
      <c r="L119" s="736" t="s">
        <v>144</v>
      </c>
      <c r="M119" s="737"/>
      <c r="N119" s="91"/>
      <c r="O119" s="524"/>
      <c r="P119" s="348"/>
      <c r="Q119" s="593"/>
      <c r="R119" s="593"/>
      <c r="S119" s="31"/>
      <c r="T119" s="31"/>
      <c r="U119" s="31"/>
      <c r="V119" s="31"/>
      <c r="W119" s="31"/>
      <c r="X119" s="31"/>
      <c r="Y119" s="31"/>
    </row>
    <row r="120" spans="1:25" ht="15.75" hidden="1" thickBot="1">
      <c r="A120" s="31" t="s">
        <v>132</v>
      </c>
      <c r="B120" s="31">
        <v>1</v>
      </c>
      <c r="C120" s="31"/>
      <c r="D120" s="31">
        <v>3</v>
      </c>
      <c r="E120" s="31"/>
      <c r="F120" s="31">
        <v>5</v>
      </c>
      <c r="G120" s="31"/>
      <c r="H120" s="31"/>
      <c r="I120" s="31"/>
      <c r="J120" s="64">
        <v>111</v>
      </c>
      <c r="K120" s="78">
        <v>3811</v>
      </c>
      <c r="L120" s="86" t="s">
        <v>81</v>
      </c>
      <c r="M120" s="87"/>
      <c r="N120" s="85"/>
      <c r="O120" s="523"/>
      <c r="P120" s="348"/>
      <c r="Q120" s="593"/>
      <c r="R120" s="593"/>
      <c r="S120" s="31"/>
      <c r="T120" s="31"/>
      <c r="U120" s="31"/>
      <c r="V120" s="31"/>
      <c r="W120" s="31"/>
      <c r="X120" s="31"/>
      <c r="Y120" s="31"/>
    </row>
    <row r="121" spans="1:25" hidden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1"/>
      <c r="K121" s="125"/>
      <c r="L121" s="126" t="s">
        <v>83</v>
      </c>
      <c r="M121" s="125"/>
      <c r="N121" s="127">
        <f>N102</f>
        <v>0</v>
      </c>
      <c r="O121" s="540">
        <f>O102</f>
        <v>0</v>
      </c>
      <c r="P121" s="363">
        <f>P102</f>
        <v>0</v>
      </c>
      <c r="Q121" s="610">
        <f>Q102</f>
        <v>0</v>
      </c>
      <c r="R121" s="610">
        <f>R102</f>
        <v>0</v>
      </c>
      <c r="S121" s="31"/>
      <c r="T121" s="31"/>
      <c r="U121" s="31"/>
      <c r="V121" s="31"/>
      <c r="W121" s="31"/>
      <c r="X121" s="31"/>
      <c r="Y121" s="31"/>
    </row>
    <row r="122" spans="1:25" hidden="1">
      <c r="A122" s="98"/>
      <c r="B122" s="98"/>
      <c r="C122" s="98"/>
      <c r="D122" s="98"/>
      <c r="E122" s="98"/>
      <c r="F122" s="98"/>
      <c r="G122" s="98"/>
      <c r="H122" s="98"/>
      <c r="I122" s="98"/>
      <c r="J122" s="128"/>
      <c r="K122" s="129"/>
      <c r="L122" s="760" t="s">
        <v>145</v>
      </c>
      <c r="M122" s="761"/>
      <c r="N122" s="130">
        <f>N121</f>
        <v>0</v>
      </c>
      <c r="O122" s="541">
        <f>O121</f>
        <v>0</v>
      </c>
      <c r="P122" s="364">
        <f t="shared" ref="P122:Q123" si="3">P121</f>
        <v>0</v>
      </c>
      <c r="Q122" s="611">
        <f t="shared" si="3"/>
        <v>0</v>
      </c>
      <c r="R122" s="611">
        <f t="shared" ref="R122" si="4">R121</f>
        <v>0</v>
      </c>
      <c r="S122" s="31"/>
      <c r="T122" s="31"/>
      <c r="U122" s="31"/>
      <c r="V122" s="31"/>
      <c r="W122" s="31"/>
      <c r="X122" s="31"/>
      <c r="Y122" s="31"/>
    </row>
    <row r="123" spans="1:25" hidden="1">
      <c r="A123" s="98"/>
      <c r="B123" s="98"/>
      <c r="C123" s="98"/>
      <c r="D123" s="98"/>
      <c r="E123" s="98"/>
      <c r="F123" s="98"/>
      <c r="G123" s="98"/>
      <c r="H123" s="98"/>
      <c r="I123" s="98"/>
      <c r="J123" s="128"/>
      <c r="K123" s="131"/>
      <c r="L123" s="762" t="s">
        <v>146</v>
      </c>
      <c r="M123" s="763"/>
      <c r="N123" s="132">
        <f>N122</f>
        <v>0</v>
      </c>
      <c r="O123" s="542">
        <f>O122</f>
        <v>0</v>
      </c>
      <c r="P123" s="365">
        <f t="shared" si="3"/>
        <v>0</v>
      </c>
      <c r="Q123" s="612">
        <f t="shared" si="3"/>
        <v>0</v>
      </c>
      <c r="R123" s="612">
        <f t="shared" ref="R123" si="5">R122</f>
        <v>0</v>
      </c>
      <c r="S123" s="31"/>
      <c r="T123" s="31"/>
      <c r="U123" s="31"/>
      <c r="V123" s="31"/>
      <c r="W123" s="31"/>
      <c r="X123" s="31"/>
      <c r="Y123" s="31"/>
    </row>
    <row r="124" spans="1:25">
      <c r="A124" s="98"/>
      <c r="B124" s="98"/>
      <c r="C124" s="98"/>
      <c r="D124" s="98"/>
      <c r="E124" s="98"/>
      <c r="F124" s="98"/>
      <c r="G124" s="98"/>
      <c r="H124" s="98"/>
      <c r="I124" s="98"/>
      <c r="J124" s="128"/>
      <c r="K124" s="98"/>
      <c r="L124" s="98"/>
      <c r="M124" s="98"/>
      <c r="N124" s="99"/>
      <c r="O124" s="527"/>
      <c r="P124" s="352"/>
      <c r="Q124" s="595"/>
      <c r="R124" s="595"/>
      <c r="S124" s="31"/>
      <c r="T124" s="31"/>
      <c r="U124" s="31"/>
      <c r="V124" s="31"/>
      <c r="W124" s="31"/>
      <c r="X124" s="31"/>
      <c r="Y124" s="31"/>
    </row>
    <row r="125" spans="1:25">
      <c r="A125" s="26"/>
      <c r="B125" s="26"/>
      <c r="C125" s="26"/>
      <c r="D125" s="26"/>
      <c r="E125" s="26"/>
      <c r="F125" s="26"/>
      <c r="G125" s="26"/>
      <c r="H125" s="26"/>
      <c r="I125" s="26"/>
      <c r="J125" s="32"/>
      <c r="K125" s="305" t="s">
        <v>147</v>
      </c>
      <c r="L125" s="305" t="s">
        <v>148</v>
      </c>
      <c r="M125" s="305"/>
      <c r="N125" s="309"/>
      <c r="O125" s="543"/>
      <c r="P125" s="366"/>
      <c r="Q125" s="613"/>
      <c r="R125" s="613"/>
      <c r="S125" s="31"/>
      <c r="T125" s="31"/>
      <c r="U125" s="31"/>
      <c r="V125" s="31"/>
      <c r="W125" s="31"/>
      <c r="X125" s="31"/>
      <c r="Y125" s="31"/>
    </row>
    <row r="126" spans="1:25">
      <c r="A126" s="26"/>
      <c r="B126" s="26"/>
      <c r="C126" s="26"/>
      <c r="D126" s="26"/>
      <c r="E126" s="26"/>
      <c r="F126" s="26"/>
      <c r="G126" s="26"/>
      <c r="H126" s="26"/>
      <c r="I126" s="26"/>
      <c r="J126" s="32"/>
      <c r="K126" s="310" t="s">
        <v>149</v>
      </c>
      <c r="L126" s="311" t="s">
        <v>150</v>
      </c>
      <c r="M126" s="311"/>
      <c r="N126" s="312"/>
      <c r="O126" s="511"/>
      <c r="P126" s="353"/>
      <c r="Q126" s="596"/>
      <c r="R126" s="596"/>
      <c r="S126" s="31"/>
      <c r="T126" s="31"/>
      <c r="U126" s="31"/>
      <c r="V126" s="31"/>
      <c r="W126" s="31"/>
      <c r="X126" s="31"/>
      <c r="Y126" s="31"/>
    </row>
    <row r="127" spans="1:25">
      <c r="A127" s="26"/>
      <c r="B127" s="26"/>
      <c r="C127" s="26"/>
      <c r="D127" s="26"/>
      <c r="E127" s="26"/>
      <c r="F127" s="26"/>
      <c r="G127" s="26"/>
      <c r="H127" s="26"/>
      <c r="I127" s="26"/>
      <c r="J127" s="32">
        <v>100</v>
      </c>
      <c r="K127" s="26" t="s">
        <v>54</v>
      </c>
      <c r="L127" s="26" t="s">
        <v>55</v>
      </c>
      <c r="M127" s="26"/>
      <c r="N127" s="35"/>
      <c r="O127" s="505"/>
      <c r="P127" s="367"/>
      <c r="Q127" s="614"/>
      <c r="R127" s="614"/>
      <c r="S127" s="31"/>
      <c r="T127" s="31"/>
      <c r="U127" s="31"/>
      <c r="V127" s="31"/>
      <c r="W127" s="31"/>
      <c r="X127" s="31"/>
      <c r="Y127" s="31"/>
    </row>
    <row r="128" spans="1:25">
      <c r="A128" s="54" t="s">
        <v>151</v>
      </c>
      <c r="B128" s="54"/>
      <c r="C128" s="54"/>
      <c r="D128" s="54"/>
      <c r="E128" s="54"/>
      <c r="F128" s="54"/>
      <c r="G128" s="54"/>
      <c r="H128" s="54"/>
      <c r="I128" s="54"/>
      <c r="J128" s="60"/>
      <c r="K128" s="53" t="s">
        <v>152</v>
      </c>
      <c r="L128" s="53" t="s">
        <v>153</v>
      </c>
      <c r="M128" s="53"/>
      <c r="N128" s="61"/>
      <c r="O128" s="513"/>
      <c r="P128" s="354"/>
      <c r="Q128" s="615"/>
      <c r="R128" s="615"/>
      <c r="S128" s="31"/>
      <c r="T128" s="31"/>
      <c r="U128" s="31"/>
      <c r="V128" s="31"/>
      <c r="W128" s="31"/>
      <c r="X128" s="31"/>
      <c r="Y128" s="31"/>
    </row>
    <row r="129" spans="1:25">
      <c r="A129" s="54" t="s">
        <v>154</v>
      </c>
      <c r="B129" s="54"/>
      <c r="C129" s="54"/>
      <c r="D129" s="54"/>
      <c r="E129" s="54"/>
      <c r="F129" s="54"/>
      <c r="G129" s="54"/>
      <c r="H129" s="54"/>
      <c r="I129" s="54"/>
      <c r="J129" s="60"/>
      <c r="K129" s="53" t="s">
        <v>93</v>
      </c>
      <c r="L129" s="54" t="s">
        <v>150</v>
      </c>
      <c r="M129" s="54"/>
      <c r="N129" s="55"/>
      <c r="O129" s="515"/>
      <c r="P129" s="354"/>
      <c r="Q129" s="615"/>
      <c r="R129" s="615"/>
      <c r="S129" s="31"/>
      <c r="T129" s="31"/>
      <c r="U129" s="31"/>
      <c r="V129" s="31"/>
      <c r="W129" s="31"/>
      <c r="X129" s="31"/>
      <c r="Y129" s="31"/>
    </row>
    <row r="130" spans="1:25">
      <c r="A130" s="31" t="s">
        <v>154</v>
      </c>
      <c r="B130" s="31"/>
      <c r="C130" s="31"/>
      <c r="D130" s="31"/>
      <c r="E130" s="31"/>
      <c r="F130" s="31">
        <v>5</v>
      </c>
      <c r="G130" s="31"/>
      <c r="H130" s="31"/>
      <c r="I130" s="31"/>
      <c r="J130" s="64" t="s">
        <v>669</v>
      </c>
      <c r="K130" s="65">
        <v>3</v>
      </c>
      <c r="L130" s="736" t="s">
        <v>9</v>
      </c>
      <c r="M130" s="737"/>
      <c r="N130" s="73">
        <f>N131+N147+N190+N198+N206</f>
        <v>1315871</v>
      </c>
      <c r="O130" s="518">
        <f>O131+O147+O190+O198+O195</f>
        <v>270037</v>
      </c>
      <c r="P130" s="518">
        <f t="shared" ref="P130:R130" si="6">P131+P147+P190+P198+P195</f>
        <v>103650.24000000002</v>
      </c>
      <c r="Q130" s="518">
        <f t="shared" si="6"/>
        <v>344072</v>
      </c>
      <c r="R130" s="518">
        <f t="shared" si="6"/>
        <v>270037</v>
      </c>
      <c r="S130" s="31"/>
      <c r="T130" s="31"/>
      <c r="U130" s="31"/>
      <c r="V130" s="31"/>
      <c r="W130" s="31"/>
      <c r="X130" s="31"/>
      <c r="Y130" s="31"/>
    </row>
    <row r="131" spans="1:25">
      <c r="A131" s="31" t="s">
        <v>154</v>
      </c>
      <c r="B131" s="31"/>
      <c r="C131" s="31"/>
      <c r="D131" s="31"/>
      <c r="E131" s="31"/>
      <c r="F131" s="31">
        <v>5</v>
      </c>
      <c r="G131" s="31"/>
      <c r="H131" s="31"/>
      <c r="I131" s="31"/>
      <c r="J131" s="64" t="s">
        <v>669</v>
      </c>
      <c r="K131" s="67">
        <v>31</v>
      </c>
      <c r="L131" s="738" t="s">
        <v>10</v>
      </c>
      <c r="M131" s="739"/>
      <c r="N131" s="70">
        <f>N132+N136+N143</f>
        <v>695667</v>
      </c>
      <c r="O131" s="517">
        <f>O132+O136+O143</f>
        <v>119500</v>
      </c>
      <c r="P131" s="345">
        <f>P132+P136+P143</f>
        <v>51825.310000000005</v>
      </c>
      <c r="Q131" s="588">
        <f>Q132+Q136+Q143</f>
        <v>176500</v>
      </c>
      <c r="R131" s="588">
        <f>R132+R136+R143</f>
        <v>119500</v>
      </c>
      <c r="S131" s="31"/>
      <c r="T131" s="31"/>
      <c r="U131" s="31"/>
      <c r="V131" s="31"/>
      <c r="W131" s="31"/>
      <c r="X131" s="31"/>
      <c r="Y131" s="31"/>
    </row>
    <row r="132" spans="1:25">
      <c r="A132" s="31" t="s">
        <v>154</v>
      </c>
      <c r="B132" s="31"/>
      <c r="C132" s="31"/>
      <c r="D132" s="31"/>
      <c r="E132" s="31"/>
      <c r="F132" s="31">
        <v>5</v>
      </c>
      <c r="G132" s="31"/>
      <c r="H132" s="31"/>
      <c r="I132" s="31"/>
      <c r="J132" s="64" t="s">
        <v>669</v>
      </c>
      <c r="K132" s="65">
        <v>311</v>
      </c>
      <c r="L132" s="736" t="s">
        <v>155</v>
      </c>
      <c r="M132" s="737"/>
      <c r="N132" s="73">
        <f>N133+N134+N135</f>
        <v>571857</v>
      </c>
      <c r="O132" s="518">
        <f>O133+O134+O135</f>
        <v>100000</v>
      </c>
      <c r="P132" s="344">
        <f>P133+P134+P135</f>
        <v>42424.43</v>
      </c>
      <c r="Q132" s="587">
        <f>Q133+Q134+Q135</f>
        <v>150000</v>
      </c>
      <c r="R132" s="587">
        <f>R133+R134+R135</f>
        <v>100000</v>
      </c>
      <c r="S132" s="31"/>
      <c r="T132" s="31"/>
      <c r="U132" s="31"/>
      <c r="V132" s="31"/>
      <c r="W132" s="31"/>
      <c r="X132" s="31"/>
      <c r="Y132" s="31"/>
    </row>
    <row r="133" spans="1:25">
      <c r="A133" s="31" t="s">
        <v>154</v>
      </c>
      <c r="B133" s="31"/>
      <c r="C133" s="31"/>
      <c r="D133" s="31"/>
      <c r="E133" s="31"/>
      <c r="F133" s="31">
        <v>5</v>
      </c>
      <c r="G133" s="31"/>
      <c r="H133" s="31"/>
      <c r="I133" s="31"/>
      <c r="J133" s="64" t="s">
        <v>669</v>
      </c>
      <c r="K133" s="67">
        <v>3111</v>
      </c>
      <c r="L133" s="738" t="s">
        <v>156</v>
      </c>
      <c r="M133" s="739"/>
      <c r="N133" s="70">
        <v>571857</v>
      </c>
      <c r="O133" s="517">
        <v>100000</v>
      </c>
      <c r="P133" s="345">
        <v>42424.43</v>
      </c>
      <c r="Q133" s="588">
        <v>150000</v>
      </c>
      <c r="R133" s="588">
        <v>100000</v>
      </c>
      <c r="S133" s="31">
        <v>137825.91</v>
      </c>
      <c r="T133" s="31"/>
      <c r="U133" s="31"/>
      <c r="V133" s="31"/>
      <c r="W133" s="31"/>
      <c r="X133" s="31"/>
      <c r="Y133" s="31"/>
    </row>
    <row r="134" spans="1:25" hidden="1">
      <c r="A134" s="31" t="s">
        <v>154</v>
      </c>
      <c r="B134" s="31"/>
      <c r="C134" s="31"/>
      <c r="D134" s="31"/>
      <c r="E134" s="31"/>
      <c r="F134" s="31">
        <v>5</v>
      </c>
      <c r="G134" s="31"/>
      <c r="H134" s="31"/>
      <c r="I134" s="31"/>
      <c r="J134" s="64" t="s">
        <v>669</v>
      </c>
      <c r="K134" s="67">
        <v>3111</v>
      </c>
      <c r="L134" s="76" t="s">
        <v>157</v>
      </c>
      <c r="M134" s="77"/>
      <c r="N134" s="70">
        <v>0</v>
      </c>
      <c r="O134" s="517">
        <v>0</v>
      </c>
      <c r="P134" s="344">
        <v>0</v>
      </c>
      <c r="Q134" s="588">
        <v>0</v>
      </c>
      <c r="R134" s="588">
        <v>0</v>
      </c>
      <c r="S134" s="31"/>
      <c r="T134" s="31"/>
      <c r="U134" s="31"/>
      <c r="V134" s="31"/>
      <c r="W134" s="31"/>
      <c r="X134" s="31"/>
      <c r="Y134" s="31"/>
    </row>
    <row r="135" spans="1:25" hidden="1">
      <c r="A135" s="31" t="s">
        <v>154</v>
      </c>
      <c r="B135" s="31"/>
      <c r="C135" s="31"/>
      <c r="D135" s="31"/>
      <c r="E135" s="31"/>
      <c r="F135" s="31">
        <v>5</v>
      </c>
      <c r="G135" s="31"/>
      <c r="H135" s="31"/>
      <c r="I135" s="31"/>
      <c r="J135" s="64" t="s">
        <v>669</v>
      </c>
      <c r="K135" s="67">
        <v>3113</v>
      </c>
      <c r="L135" s="67" t="s">
        <v>136</v>
      </c>
      <c r="M135" s="67"/>
      <c r="N135" s="74">
        <v>0</v>
      </c>
      <c r="O135" s="519">
        <v>0</v>
      </c>
      <c r="P135" s="344">
        <v>0</v>
      </c>
      <c r="Q135" s="588">
        <v>0</v>
      </c>
      <c r="R135" s="588">
        <v>0</v>
      </c>
      <c r="S135" s="31"/>
      <c r="T135" s="31"/>
      <c r="U135" s="31"/>
      <c r="V135" s="31"/>
      <c r="W135" s="31"/>
      <c r="X135" s="31"/>
      <c r="Y135" s="31"/>
    </row>
    <row r="136" spans="1:25">
      <c r="A136" s="31" t="s">
        <v>154</v>
      </c>
      <c r="B136" s="31"/>
      <c r="C136" s="31"/>
      <c r="D136" s="31"/>
      <c r="E136" s="31"/>
      <c r="F136" s="31">
        <v>5</v>
      </c>
      <c r="G136" s="31"/>
      <c r="H136" s="31"/>
      <c r="I136" s="31"/>
      <c r="J136" s="64" t="s">
        <v>669</v>
      </c>
      <c r="K136" s="65">
        <v>312</v>
      </c>
      <c r="L136" s="736" t="s">
        <v>137</v>
      </c>
      <c r="M136" s="737"/>
      <c r="N136" s="73">
        <f>N137+N138+N139+N140+N141+N142</f>
        <v>22569</v>
      </c>
      <c r="O136" s="518">
        <f>O137+O138+O139+O140+O141+O142</f>
        <v>3000</v>
      </c>
      <c r="P136" s="344">
        <f>P137+P138+P139+P140+P141+P142</f>
        <v>2402.2600000000002</v>
      </c>
      <c r="Q136" s="587">
        <f>Q137+Q138+Q139+Q140+Q141+Q142</f>
        <v>10000</v>
      </c>
      <c r="R136" s="587">
        <f>R137+R138+R139+R140+R141+R142</f>
        <v>3000</v>
      </c>
      <c r="S136" s="31"/>
      <c r="T136" s="31"/>
      <c r="U136" s="31"/>
      <c r="V136" s="31"/>
      <c r="W136" s="31"/>
      <c r="X136" s="31"/>
      <c r="Y136" s="31"/>
    </row>
    <row r="137" spans="1:25">
      <c r="A137" s="31" t="s">
        <v>154</v>
      </c>
      <c r="B137" s="31"/>
      <c r="C137" s="31"/>
      <c r="D137" s="31"/>
      <c r="E137" s="31"/>
      <c r="F137" s="31">
        <v>5</v>
      </c>
      <c r="G137" s="31"/>
      <c r="H137" s="31"/>
      <c r="I137" s="31"/>
      <c r="J137" s="64" t="s">
        <v>669</v>
      </c>
      <c r="K137" s="67">
        <v>3121</v>
      </c>
      <c r="L137" s="738" t="s">
        <v>137</v>
      </c>
      <c r="M137" s="739"/>
      <c r="N137" s="70">
        <v>22569</v>
      </c>
      <c r="O137" s="517">
        <v>3000</v>
      </c>
      <c r="P137" s="345">
        <v>2402.2600000000002</v>
      </c>
      <c r="Q137" s="588">
        <v>10000</v>
      </c>
      <c r="R137" s="588">
        <v>3000</v>
      </c>
      <c r="S137" s="31">
        <v>7300</v>
      </c>
      <c r="T137" s="31"/>
      <c r="U137" s="31"/>
      <c r="V137" s="31"/>
      <c r="W137" s="31"/>
      <c r="X137" s="31"/>
      <c r="Y137" s="31"/>
    </row>
    <row r="138" spans="1:25" hidden="1">
      <c r="A138" s="31" t="s">
        <v>154</v>
      </c>
      <c r="B138" s="31"/>
      <c r="C138" s="31"/>
      <c r="D138" s="31"/>
      <c r="E138" s="31"/>
      <c r="F138" s="31">
        <v>5</v>
      </c>
      <c r="G138" s="31"/>
      <c r="H138" s="31"/>
      <c r="I138" s="31"/>
      <c r="J138" s="64" t="s">
        <v>669</v>
      </c>
      <c r="K138" s="67">
        <v>3121</v>
      </c>
      <c r="L138" s="67" t="s">
        <v>158</v>
      </c>
      <c r="M138" s="67"/>
      <c r="N138" s="74">
        <v>0</v>
      </c>
      <c r="O138" s="519">
        <v>0</v>
      </c>
      <c r="P138" s="344">
        <v>0</v>
      </c>
      <c r="Q138" s="588">
        <v>0</v>
      </c>
      <c r="R138" s="588">
        <v>0</v>
      </c>
      <c r="S138" s="31"/>
      <c r="T138" s="31"/>
      <c r="U138" s="31"/>
      <c r="V138" s="31"/>
      <c r="W138" s="31"/>
      <c r="X138" s="31"/>
      <c r="Y138" s="31"/>
    </row>
    <row r="139" spans="1:25" hidden="1">
      <c r="A139" s="31" t="s">
        <v>154</v>
      </c>
      <c r="B139" s="31"/>
      <c r="C139" s="31"/>
      <c r="D139" s="31"/>
      <c r="E139" s="31"/>
      <c r="F139" s="31">
        <v>5</v>
      </c>
      <c r="G139" s="31"/>
      <c r="H139" s="31"/>
      <c r="I139" s="31"/>
      <c r="J139" s="64" t="s">
        <v>669</v>
      </c>
      <c r="K139" s="67">
        <v>3121</v>
      </c>
      <c r="L139" s="738" t="s">
        <v>159</v>
      </c>
      <c r="M139" s="739"/>
      <c r="N139" s="70">
        <v>0</v>
      </c>
      <c r="O139" s="517">
        <v>0</v>
      </c>
      <c r="P139" s="344">
        <v>0</v>
      </c>
      <c r="Q139" s="588">
        <v>0</v>
      </c>
      <c r="R139" s="588">
        <v>0</v>
      </c>
      <c r="S139" s="31"/>
      <c r="T139" s="31"/>
      <c r="U139" s="31"/>
      <c r="V139" s="31"/>
      <c r="W139" s="31"/>
      <c r="X139" s="31"/>
      <c r="Y139" s="31"/>
    </row>
    <row r="140" spans="1:25" ht="12" hidden="1" customHeight="1">
      <c r="A140" s="31" t="s">
        <v>154</v>
      </c>
      <c r="B140" s="31"/>
      <c r="C140" s="31"/>
      <c r="D140" s="31"/>
      <c r="E140" s="31"/>
      <c r="F140" s="31">
        <v>5</v>
      </c>
      <c r="G140" s="31"/>
      <c r="H140" s="31"/>
      <c r="I140" s="31"/>
      <c r="J140" s="64" t="s">
        <v>669</v>
      </c>
      <c r="K140" s="67">
        <v>3121</v>
      </c>
      <c r="L140" s="738" t="s">
        <v>160</v>
      </c>
      <c r="M140" s="739"/>
      <c r="N140" s="70">
        <v>0</v>
      </c>
      <c r="O140" s="517">
        <v>0</v>
      </c>
      <c r="P140" s="344">
        <v>0</v>
      </c>
      <c r="Q140" s="588">
        <v>0</v>
      </c>
      <c r="R140" s="588">
        <v>0</v>
      </c>
      <c r="S140" s="31"/>
      <c r="T140" s="31"/>
      <c r="U140" s="31"/>
      <c r="V140" s="31"/>
      <c r="W140" s="31"/>
      <c r="X140" s="31"/>
      <c r="Y140" s="31"/>
    </row>
    <row r="141" spans="1:25" hidden="1">
      <c r="A141" s="31" t="s">
        <v>154</v>
      </c>
      <c r="B141" s="31"/>
      <c r="C141" s="31"/>
      <c r="D141" s="31"/>
      <c r="E141" s="31"/>
      <c r="F141" s="31">
        <v>5</v>
      </c>
      <c r="G141" s="31"/>
      <c r="H141" s="31"/>
      <c r="I141" s="31"/>
      <c r="J141" s="64" t="s">
        <v>669</v>
      </c>
      <c r="K141" s="67">
        <v>3121</v>
      </c>
      <c r="L141" s="76" t="s">
        <v>161</v>
      </c>
      <c r="M141" s="77"/>
      <c r="N141" s="70">
        <v>0</v>
      </c>
      <c r="O141" s="517">
        <v>0</v>
      </c>
      <c r="P141" s="344">
        <v>0</v>
      </c>
      <c r="Q141" s="588">
        <v>0</v>
      </c>
      <c r="R141" s="588">
        <v>0</v>
      </c>
      <c r="S141" s="31"/>
      <c r="T141" s="31"/>
      <c r="U141" s="31"/>
      <c r="V141" s="31"/>
      <c r="W141" s="31"/>
      <c r="X141" s="31"/>
      <c r="Y141" s="31"/>
    </row>
    <row r="142" spans="1:25" hidden="1">
      <c r="A142" s="31" t="s">
        <v>154</v>
      </c>
      <c r="B142" s="31"/>
      <c r="C142" s="31"/>
      <c r="D142" s="31"/>
      <c r="E142" s="31"/>
      <c r="F142" s="31">
        <v>5</v>
      </c>
      <c r="G142" s="31"/>
      <c r="H142" s="31"/>
      <c r="I142" s="31"/>
      <c r="J142" s="64" t="s">
        <v>669</v>
      </c>
      <c r="K142" s="67">
        <v>3121</v>
      </c>
      <c r="L142" s="738" t="s">
        <v>162</v>
      </c>
      <c r="M142" s="739"/>
      <c r="N142" s="70">
        <v>0</v>
      </c>
      <c r="O142" s="517">
        <v>0</v>
      </c>
      <c r="P142" s="344">
        <v>0</v>
      </c>
      <c r="Q142" s="588">
        <v>0</v>
      </c>
      <c r="R142" s="588">
        <v>0</v>
      </c>
      <c r="S142" s="31"/>
      <c r="T142" s="31"/>
      <c r="U142" s="31"/>
      <c r="V142" s="31"/>
      <c r="W142" s="31"/>
      <c r="X142" s="31"/>
      <c r="Y142" s="31"/>
    </row>
    <row r="143" spans="1:25">
      <c r="A143" s="31" t="s">
        <v>154</v>
      </c>
      <c r="B143" s="31"/>
      <c r="C143" s="31"/>
      <c r="D143" s="31"/>
      <c r="E143" s="31"/>
      <c r="F143" s="31">
        <v>5</v>
      </c>
      <c r="G143" s="31"/>
      <c r="H143" s="31"/>
      <c r="I143" s="31"/>
      <c r="J143" s="64" t="s">
        <v>669</v>
      </c>
      <c r="K143" s="65">
        <v>313</v>
      </c>
      <c r="L143" s="71" t="s">
        <v>138</v>
      </c>
      <c r="M143" s="72"/>
      <c r="N143" s="73">
        <f>N144+N145+N146</f>
        <v>101241</v>
      </c>
      <c r="O143" s="518">
        <f>O144+O145+O146</f>
        <v>16500</v>
      </c>
      <c r="P143" s="344">
        <f>P144+P145+P146</f>
        <v>6998.62</v>
      </c>
      <c r="Q143" s="587">
        <f>Q144+Q145+Q146</f>
        <v>16500</v>
      </c>
      <c r="R143" s="587">
        <f>R144+R145+R146</f>
        <v>16500</v>
      </c>
      <c r="S143" s="31"/>
      <c r="T143" s="31"/>
      <c r="U143" s="31"/>
      <c r="V143" s="31"/>
      <c r="W143" s="31"/>
      <c r="X143" s="31"/>
      <c r="Y143" s="31"/>
    </row>
    <row r="144" spans="1:25" hidden="1">
      <c r="A144" s="31" t="s">
        <v>154</v>
      </c>
      <c r="B144" s="31"/>
      <c r="C144" s="31"/>
      <c r="D144" s="31"/>
      <c r="E144" s="31"/>
      <c r="F144" s="31">
        <v>5</v>
      </c>
      <c r="G144" s="31"/>
      <c r="H144" s="31"/>
      <c r="I144" s="31"/>
      <c r="J144" s="64" t="s">
        <v>669</v>
      </c>
      <c r="K144" s="67">
        <v>3131</v>
      </c>
      <c r="L144" s="738" t="s">
        <v>163</v>
      </c>
      <c r="M144" s="739"/>
      <c r="N144" s="70"/>
      <c r="O144" s="517"/>
      <c r="P144" s="344"/>
      <c r="Q144" s="588"/>
      <c r="R144" s="588"/>
      <c r="S144" s="31"/>
      <c r="T144" s="31"/>
      <c r="U144" s="31"/>
      <c r="V144" s="31"/>
      <c r="W144" s="31"/>
      <c r="X144" s="31"/>
      <c r="Y144" s="31"/>
    </row>
    <row r="145" spans="1:25">
      <c r="A145" s="31" t="s">
        <v>154</v>
      </c>
      <c r="B145" s="31"/>
      <c r="C145" s="31"/>
      <c r="D145" s="31"/>
      <c r="E145" s="31"/>
      <c r="F145" s="31">
        <v>5</v>
      </c>
      <c r="G145" s="31"/>
      <c r="H145" s="31"/>
      <c r="I145" s="31"/>
      <c r="J145" s="64" t="s">
        <v>669</v>
      </c>
      <c r="K145" s="67">
        <v>3132</v>
      </c>
      <c r="L145" s="738" t="s">
        <v>164</v>
      </c>
      <c r="M145" s="739"/>
      <c r="N145" s="70">
        <v>91096</v>
      </c>
      <c r="O145" s="517">
        <v>16500</v>
      </c>
      <c r="P145" s="345">
        <v>6998.62</v>
      </c>
      <c r="Q145" s="588">
        <v>16500</v>
      </c>
      <c r="R145" s="588">
        <v>16500</v>
      </c>
      <c r="S145" s="31">
        <v>22741.24</v>
      </c>
      <c r="T145" s="31"/>
      <c r="U145" s="31"/>
      <c r="V145" s="31"/>
      <c r="W145" s="31"/>
      <c r="X145" s="31"/>
      <c r="Y145" s="31"/>
    </row>
    <row r="146" spans="1:25" hidden="1">
      <c r="A146" s="31" t="s">
        <v>154</v>
      </c>
      <c r="B146" s="31"/>
      <c r="C146" s="31"/>
      <c r="D146" s="31"/>
      <c r="E146" s="31"/>
      <c r="F146" s="31">
        <v>5</v>
      </c>
      <c r="G146" s="31"/>
      <c r="H146" s="31"/>
      <c r="I146" s="31"/>
      <c r="J146" s="64" t="s">
        <v>669</v>
      </c>
      <c r="K146" s="67">
        <v>3133</v>
      </c>
      <c r="L146" s="738" t="s">
        <v>165</v>
      </c>
      <c r="M146" s="739"/>
      <c r="N146" s="70">
        <v>10145</v>
      </c>
      <c r="O146" s="517">
        <v>0</v>
      </c>
      <c r="P146" s="345">
        <v>0</v>
      </c>
      <c r="Q146" s="588">
        <v>0</v>
      </c>
      <c r="R146" s="588">
        <v>0</v>
      </c>
      <c r="S146" s="31"/>
      <c r="T146" s="31"/>
      <c r="U146" s="31"/>
      <c r="V146" s="31"/>
      <c r="W146" s="31"/>
      <c r="X146" s="31"/>
      <c r="Y146" s="31"/>
    </row>
    <row r="147" spans="1:25">
      <c r="A147" s="31" t="s">
        <v>154</v>
      </c>
      <c r="B147" s="31"/>
      <c r="C147" s="31"/>
      <c r="D147" s="31"/>
      <c r="E147" s="31"/>
      <c r="F147" s="31">
        <v>5</v>
      </c>
      <c r="G147" s="31"/>
      <c r="H147" s="31"/>
      <c r="I147" s="31"/>
      <c r="J147" s="64" t="s">
        <v>669</v>
      </c>
      <c r="K147" s="67">
        <v>32</v>
      </c>
      <c r="L147" s="68" t="s">
        <v>26</v>
      </c>
      <c r="M147" s="69"/>
      <c r="N147" s="70">
        <f>N148+N153+N158+N180+N183</f>
        <v>608571</v>
      </c>
      <c r="O147" s="517">
        <f>O148+O153+O158+O180+O183</f>
        <v>141437</v>
      </c>
      <c r="P147" s="517">
        <f t="shared" ref="P147:Q147" si="7">P148+P153+P158+P180+P183</f>
        <v>50058.65</v>
      </c>
      <c r="Q147" s="517">
        <f t="shared" si="7"/>
        <v>158377</v>
      </c>
      <c r="R147" s="588">
        <f>R148+R153+R158+R180+R183</f>
        <v>141437</v>
      </c>
      <c r="S147" s="31"/>
      <c r="T147" s="31"/>
      <c r="U147" s="31"/>
      <c r="V147" s="31"/>
      <c r="W147" s="31"/>
      <c r="X147" s="31"/>
      <c r="Y147" s="31"/>
    </row>
    <row r="148" spans="1:25">
      <c r="A148" s="31" t="s">
        <v>154</v>
      </c>
      <c r="B148" s="31"/>
      <c r="C148" s="31"/>
      <c r="D148" s="31"/>
      <c r="E148" s="31"/>
      <c r="F148" s="31">
        <v>5</v>
      </c>
      <c r="G148" s="31"/>
      <c r="H148" s="31"/>
      <c r="I148" s="31"/>
      <c r="J148" s="64" t="s">
        <v>669</v>
      </c>
      <c r="K148" s="65">
        <v>321</v>
      </c>
      <c r="L148" s="65" t="s">
        <v>141</v>
      </c>
      <c r="M148" s="65"/>
      <c r="N148" s="66">
        <f>N149+N150+N151+N152</f>
        <v>122542</v>
      </c>
      <c r="O148" s="516">
        <f>O149+O150+O151+O152</f>
        <v>26600</v>
      </c>
      <c r="P148" s="344">
        <f>P149+P150+P151+P152</f>
        <v>18360.75</v>
      </c>
      <c r="Q148" s="587">
        <f>Q149+Q150+Q151+Q152</f>
        <v>35000</v>
      </c>
      <c r="R148" s="587">
        <f>R149+R150+R151+R152</f>
        <v>26600</v>
      </c>
      <c r="S148" s="31"/>
      <c r="T148" s="31"/>
      <c r="U148" s="31"/>
      <c r="V148" s="31"/>
      <c r="W148" s="31"/>
      <c r="X148" s="31"/>
      <c r="Y148" s="31"/>
    </row>
    <row r="149" spans="1:25">
      <c r="A149" s="31" t="s">
        <v>154</v>
      </c>
      <c r="B149" s="31"/>
      <c r="C149" s="31"/>
      <c r="D149" s="31"/>
      <c r="E149" s="31"/>
      <c r="F149" s="31">
        <v>5</v>
      </c>
      <c r="G149" s="31"/>
      <c r="H149" s="31"/>
      <c r="I149" s="31"/>
      <c r="J149" s="64" t="s">
        <v>669</v>
      </c>
      <c r="K149" s="67">
        <v>3211</v>
      </c>
      <c r="L149" s="67" t="s">
        <v>166</v>
      </c>
      <c r="M149" s="67"/>
      <c r="N149" s="74">
        <v>17080</v>
      </c>
      <c r="O149" s="519">
        <v>2000</v>
      </c>
      <c r="P149" s="345">
        <v>1080.24</v>
      </c>
      <c r="Q149" s="588">
        <v>2000</v>
      </c>
      <c r="R149" s="588">
        <v>2000</v>
      </c>
      <c r="S149" s="31">
        <f>510+150+729.62</f>
        <v>1389.62</v>
      </c>
      <c r="T149" s="31"/>
      <c r="U149" s="31"/>
      <c r="V149" s="31"/>
      <c r="W149" s="31"/>
      <c r="X149" s="31"/>
      <c r="Y149" s="31"/>
    </row>
    <row r="150" spans="1:25">
      <c r="A150" s="31" t="s">
        <v>154</v>
      </c>
      <c r="B150" s="31"/>
      <c r="C150" s="31"/>
      <c r="D150" s="31"/>
      <c r="E150" s="31"/>
      <c r="F150" s="31">
        <v>5</v>
      </c>
      <c r="G150" s="31"/>
      <c r="H150" s="31"/>
      <c r="I150" s="31"/>
      <c r="J150" s="64" t="s">
        <v>669</v>
      </c>
      <c r="K150" s="67">
        <v>3212</v>
      </c>
      <c r="L150" s="67" t="s">
        <v>167</v>
      </c>
      <c r="M150" s="67"/>
      <c r="N150" s="74">
        <v>29563</v>
      </c>
      <c r="O150" s="519">
        <v>6000</v>
      </c>
      <c r="P150" s="345">
        <v>6281.16</v>
      </c>
      <c r="Q150" s="588">
        <v>8000</v>
      </c>
      <c r="R150" s="588">
        <v>6000</v>
      </c>
      <c r="S150" s="31">
        <v>6816.76</v>
      </c>
      <c r="T150" s="31"/>
      <c r="U150" s="31"/>
      <c r="V150" s="31"/>
      <c r="W150" s="31"/>
      <c r="X150" s="31"/>
      <c r="Y150" s="31"/>
    </row>
    <row r="151" spans="1:25">
      <c r="A151" s="31" t="s">
        <v>154</v>
      </c>
      <c r="B151" s="31"/>
      <c r="C151" s="31"/>
      <c r="D151" s="31"/>
      <c r="E151" s="31"/>
      <c r="F151" s="31">
        <v>5</v>
      </c>
      <c r="G151" s="31"/>
      <c r="H151" s="31"/>
      <c r="I151" s="31"/>
      <c r="J151" s="64" t="s">
        <v>669</v>
      </c>
      <c r="K151" s="67">
        <v>3213</v>
      </c>
      <c r="L151" s="67" t="s">
        <v>168</v>
      </c>
      <c r="M151" s="67"/>
      <c r="N151" s="74">
        <v>1000</v>
      </c>
      <c r="O151" s="519">
        <v>600</v>
      </c>
      <c r="P151" s="345">
        <v>0</v>
      </c>
      <c r="Q151" s="588">
        <v>0</v>
      </c>
      <c r="R151" s="588">
        <v>600</v>
      </c>
      <c r="S151" s="31">
        <v>0</v>
      </c>
      <c r="T151" s="31"/>
      <c r="U151" s="31"/>
      <c r="V151" s="31"/>
      <c r="W151" s="31"/>
      <c r="X151" s="31"/>
      <c r="Y151" s="31"/>
    </row>
    <row r="152" spans="1:25">
      <c r="A152" s="31" t="s">
        <v>154</v>
      </c>
      <c r="B152" s="31"/>
      <c r="C152" s="31"/>
      <c r="D152" s="31"/>
      <c r="E152" s="31"/>
      <c r="F152" s="31">
        <v>5</v>
      </c>
      <c r="G152" s="31"/>
      <c r="H152" s="31"/>
      <c r="I152" s="31"/>
      <c r="J152" s="64" t="s">
        <v>669</v>
      </c>
      <c r="K152" s="67">
        <v>3214</v>
      </c>
      <c r="L152" s="67" t="s">
        <v>169</v>
      </c>
      <c r="M152" s="67"/>
      <c r="N152" s="74">
        <v>74899</v>
      </c>
      <c r="O152" s="519">
        <v>18000</v>
      </c>
      <c r="P152" s="345">
        <v>10999.35</v>
      </c>
      <c r="Q152" s="588">
        <v>25000</v>
      </c>
      <c r="R152" s="588">
        <v>18000</v>
      </c>
      <c r="S152" s="31">
        <v>22887.66</v>
      </c>
      <c r="T152" s="31"/>
      <c r="U152" s="31"/>
      <c r="V152" s="31"/>
      <c r="W152" s="31"/>
      <c r="X152" s="31"/>
      <c r="Y152" s="31"/>
    </row>
    <row r="153" spans="1:25">
      <c r="A153" s="31" t="s">
        <v>154</v>
      </c>
      <c r="B153" s="31"/>
      <c r="C153" s="31"/>
      <c r="D153" s="31"/>
      <c r="E153" s="31"/>
      <c r="F153" s="31">
        <v>5</v>
      </c>
      <c r="G153" s="31"/>
      <c r="H153" s="31"/>
      <c r="I153" s="31"/>
      <c r="J153" s="64" t="s">
        <v>669</v>
      </c>
      <c r="K153" s="65">
        <v>322</v>
      </c>
      <c r="L153" s="65" t="s">
        <v>88</v>
      </c>
      <c r="M153" s="65"/>
      <c r="N153" s="66">
        <f>N154+N155+N156+N157</f>
        <v>107858</v>
      </c>
      <c r="O153" s="516">
        <f>O154+O155+O156+O157</f>
        <v>19300</v>
      </c>
      <c r="P153" s="344">
        <f>P154+P155+P156+P157</f>
        <v>9257.64</v>
      </c>
      <c r="Q153" s="587">
        <f>Q154+Q155+Q156+Q157</f>
        <v>20500</v>
      </c>
      <c r="R153" s="587">
        <f>R154+R155+R156+R157</f>
        <v>19300</v>
      </c>
      <c r="S153" s="31"/>
      <c r="T153" s="31"/>
      <c r="U153" s="31"/>
      <c r="V153" s="31"/>
      <c r="W153" s="31"/>
      <c r="X153" s="31"/>
      <c r="Y153" s="31"/>
    </row>
    <row r="154" spans="1:25">
      <c r="A154" s="31" t="s">
        <v>154</v>
      </c>
      <c r="B154" s="31"/>
      <c r="C154" s="31"/>
      <c r="D154" s="31"/>
      <c r="E154" s="31"/>
      <c r="F154" s="31">
        <v>5</v>
      </c>
      <c r="G154" s="31"/>
      <c r="H154" s="31"/>
      <c r="I154" s="31"/>
      <c r="J154" s="64" t="s">
        <v>669</v>
      </c>
      <c r="K154" s="67">
        <v>3221</v>
      </c>
      <c r="L154" s="67" t="s">
        <v>89</v>
      </c>
      <c r="M154" s="67"/>
      <c r="N154" s="74">
        <v>16614</v>
      </c>
      <c r="O154" s="519">
        <v>3000</v>
      </c>
      <c r="P154" s="345">
        <v>1446.16</v>
      </c>
      <c r="Q154" s="588">
        <v>5000</v>
      </c>
      <c r="R154" s="588">
        <v>3000</v>
      </c>
      <c r="S154" s="31">
        <f>1596.12+1320.64+350.04</f>
        <v>3266.8</v>
      </c>
      <c r="T154" s="31"/>
      <c r="U154" s="31"/>
      <c r="V154" s="31"/>
      <c r="W154" s="31"/>
      <c r="X154" s="31"/>
      <c r="Y154" s="31"/>
    </row>
    <row r="155" spans="1:25">
      <c r="A155" s="31" t="s">
        <v>154</v>
      </c>
      <c r="B155" s="31"/>
      <c r="C155" s="31"/>
      <c r="D155" s="31"/>
      <c r="E155" s="31"/>
      <c r="F155" s="31">
        <v>5</v>
      </c>
      <c r="G155" s="31"/>
      <c r="H155" s="31"/>
      <c r="I155" s="31"/>
      <c r="J155" s="64" t="s">
        <v>669</v>
      </c>
      <c r="K155" s="67">
        <v>3223</v>
      </c>
      <c r="L155" s="68" t="s">
        <v>106</v>
      </c>
      <c r="M155" s="69"/>
      <c r="N155" s="70">
        <v>85702</v>
      </c>
      <c r="O155" s="517">
        <v>15000</v>
      </c>
      <c r="P155" s="345">
        <v>7192.73</v>
      </c>
      <c r="Q155" s="588">
        <v>15000</v>
      </c>
      <c r="R155" s="588">
        <v>15000</v>
      </c>
      <c r="S155" s="31">
        <f>5095.17+3755.05+141.6</f>
        <v>8991.8200000000015</v>
      </c>
      <c r="T155" s="31"/>
      <c r="U155" s="31"/>
      <c r="V155" s="31"/>
      <c r="W155" s="31"/>
      <c r="X155" s="31"/>
      <c r="Y155" s="31"/>
    </row>
    <row r="156" spans="1:25">
      <c r="A156" s="31" t="s">
        <v>154</v>
      </c>
      <c r="B156" s="31"/>
      <c r="C156" s="31"/>
      <c r="D156" s="31"/>
      <c r="E156" s="31"/>
      <c r="F156" s="31">
        <v>5</v>
      </c>
      <c r="G156" s="31"/>
      <c r="H156" s="31"/>
      <c r="I156" s="31"/>
      <c r="J156" s="64" t="s">
        <v>669</v>
      </c>
      <c r="K156" s="67">
        <v>3225</v>
      </c>
      <c r="L156" s="67" t="s">
        <v>170</v>
      </c>
      <c r="M156" s="67"/>
      <c r="N156" s="74">
        <v>2732</v>
      </c>
      <c r="O156" s="519">
        <v>1000</v>
      </c>
      <c r="P156" s="345">
        <v>618.75</v>
      </c>
      <c r="Q156" s="588">
        <v>500</v>
      </c>
      <c r="R156" s="588">
        <v>1000</v>
      </c>
      <c r="S156" s="31">
        <v>183.31</v>
      </c>
      <c r="T156" s="31"/>
      <c r="U156" s="31"/>
      <c r="V156" s="31"/>
      <c r="W156" s="31"/>
      <c r="X156" s="31"/>
      <c r="Y156" s="31"/>
    </row>
    <row r="157" spans="1:25">
      <c r="A157" s="31" t="s">
        <v>154</v>
      </c>
      <c r="B157" s="31"/>
      <c r="C157" s="31"/>
      <c r="D157" s="31"/>
      <c r="E157" s="31"/>
      <c r="F157" s="31">
        <v>5</v>
      </c>
      <c r="G157" s="31"/>
      <c r="H157" s="31"/>
      <c r="I157" s="31"/>
      <c r="J157" s="64" t="s">
        <v>669</v>
      </c>
      <c r="K157" s="67">
        <v>3227</v>
      </c>
      <c r="L157" s="67" t="s">
        <v>171</v>
      </c>
      <c r="M157" s="67"/>
      <c r="N157" s="74">
        <v>2810</v>
      </c>
      <c r="O157" s="519">
        <v>300</v>
      </c>
      <c r="P157" s="345">
        <v>0</v>
      </c>
      <c r="Q157" s="588">
        <v>0</v>
      </c>
      <c r="R157" s="588">
        <v>300</v>
      </c>
      <c r="S157" s="31">
        <v>0</v>
      </c>
      <c r="T157" s="31"/>
      <c r="U157" s="31"/>
      <c r="V157" s="31"/>
      <c r="W157" s="31"/>
      <c r="X157" s="31"/>
      <c r="Y157" s="31"/>
    </row>
    <row r="158" spans="1:25">
      <c r="A158" s="31" t="s">
        <v>154</v>
      </c>
      <c r="B158" s="31"/>
      <c r="C158" s="31"/>
      <c r="D158" s="31"/>
      <c r="E158" s="31"/>
      <c r="F158" s="31">
        <v>5</v>
      </c>
      <c r="G158" s="31"/>
      <c r="H158" s="31"/>
      <c r="I158" s="31"/>
      <c r="J158" s="64" t="s">
        <v>669</v>
      </c>
      <c r="K158" s="65">
        <v>323</v>
      </c>
      <c r="L158" s="65" t="s">
        <v>67</v>
      </c>
      <c r="M158" s="65"/>
      <c r="N158" s="66">
        <f>N159+N160+N161+N162+N163+N164+N165+N166+N167+N168+N169+N170+N171+N172+N173+N174+N175+N177+N178+N179+N176</f>
        <v>283298</v>
      </c>
      <c r="O158" s="516">
        <f>O159+O160+O161+O162+O163+O164+O165+O166+O167+O168+O169+O170+O171+O172+O173+O174+O175+O177+O178+O179+O176</f>
        <v>79960</v>
      </c>
      <c r="P158" s="344">
        <f>P159+P160+P161+P162+P163+P164+P165+P166+P167+P168+P169+P170+P171+P172+P173+P174+P175+P177+P178+P179+P176</f>
        <v>17448.650000000001</v>
      </c>
      <c r="Q158" s="587">
        <f>Q159+Q160+Q161+Q162+Q163+Q164+Q165+Q166+Q167+Q168+Q169+Q170+Q171+Q172+Q173+Q174+Q175+Q177+Q178+Q179+Q176</f>
        <v>79750</v>
      </c>
      <c r="R158" s="587">
        <f>R159+R160+R161+R162+R163+R164+R165+R166+R167+R168+R169+R170+R171+R172+R173+R174+R175+R177+R178+R179+R176</f>
        <v>79960</v>
      </c>
      <c r="S158" s="31"/>
      <c r="T158" s="31"/>
      <c r="U158" s="31"/>
      <c r="V158" s="31"/>
      <c r="W158" s="31"/>
      <c r="X158" s="31"/>
      <c r="Y158" s="31"/>
    </row>
    <row r="159" spans="1:25">
      <c r="A159" s="31" t="s">
        <v>154</v>
      </c>
      <c r="B159" s="31"/>
      <c r="C159" s="31"/>
      <c r="D159" s="31"/>
      <c r="E159" s="31"/>
      <c r="F159" s="31">
        <v>5</v>
      </c>
      <c r="G159" s="31"/>
      <c r="H159" s="31"/>
      <c r="I159" s="31"/>
      <c r="J159" s="64" t="s">
        <v>669</v>
      </c>
      <c r="K159" s="67">
        <v>3231</v>
      </c>
      <c r="L159" s="67" t="s">
        <v>172</v>
      </c>
      <c r="M159" s="135"/>
      <c r="N159" s="74">
        <v>33090</v>
      </c>
      <c r="O159" s="519">
        <v>6000</v>
      </c>
      <c r="P159" s="345">
        <v>2961.96</v>
      </c>
      <c r="Q159" s="588">
        <v>8000</v>
      </c>
      <c r="R159" s="588">
        <v>6000</v>
      </c>
      <c r="S159" s="31">
        <f>6140.87+717.34</f>
        <v>6858.21</v>
      </c>
      <c r="T159" s="31"/>
      <c r="U159" s="31"/>
      <c r="V159" s="31"/>
      <c r="W159" s="31"/>
      <c r="X159" s="31"/>
      <c r="Y159" s="31"/>
    </row>
    <row r="160" spans="1:25">
      <c r="A160" s="31" t="s">
        <v>154</v>
      </c>
      <c r="B160" s="31"/>
      <c r="C160" s="31"/>
      <c r="D160" s="31"/>
      <c r="E160" s="31"/>
      <c r="F160" s="31">
        <v>5</v>
      </c>
      <c r="G160" s="31"/>
      <c r="H160" s="31"/>
      <c r="I160" s="31"/>
      <c r="J160" s="64" t="s">
        <v>669</v>
      </c>
      <c r="K160" s="67">
        <v>3232</v>
      </c>
      <c r="L160" s="67" t="s">
        <v>173</v>
      </c>
      <c r="M160" s="135"/>
      <c r="N160" s="74">
        <v>3036</v>
      </c>
      <c r="O160" s="519">
        <v>2000</v>
      </c>
      <c r="P160" s="345">
        <v>1052.3900000000001</v>
      </c>
      <c r="Q160" s="588">
        <v>1000</v>
      </c>
      <c r="R160" s="588">
        <v>2000</v>
      </c>
      <c r="S160" s="31">
        <v>695.66</v>
      </c>
      <c r="T160" s="31"/>
      <c r="U160" s="31"/>
      <c r="V160" s="31"/>
      <c r="W160" s="31"/>
      <c r="X160" s="31"/>
      <c r="Y160" s="31"/>
    </row>
    <row r="161" spans="1:25">
      <c r="A161" s="31" t="s">
        <v>154</v>
      </c>
      <c r="B161" s="31"/>
      <c r="C161" s="31"/>
      <c r="D161" s="31"/>
      <c r="E161" s="31"/>
      <c r="F161" s="31">
        <v>5</v>
      </c>
      <c r="G161" s="31"/>
      <c r="H161" s="31"/>
      <c r="I161" s="31"/>
      <c r="J161" s="64" t="s">
        <v>669</v>
      </c>
      <c r="K161" s="67">
        <v>3232</v>
      </c>
      <c r="L161" s="67" t="s">
        <v>174</v>
      </c>
      <c r="M161" s="135"/>
      <c r="N161" s="74">
        <v>15340</v>
      </c>
      <c r="O161" s="519">
        <v>2500</v>
      </c>
      <c r="P161" s="345">
        <v>476.45</v>
      </c>
      <c r="Q161" s="588">
        <v>2000</v>
      </c>
      <c r="R161" s="588">
        <v>2500</v>
      </c>
      <c r="S161" s="31">
        <v>1198.75</v>
      </c>
      <c r="T161" s="31"/>
      <c r="U161" s="31"/>
      <c r="V161" s="31"/>
      <c r="W161" s="31"/>
      <c r="X161" s="31"/>
      <c r="Y161" s="31"/>
    </row>
    <row r="162" spans="1:25" hidden="1">
      <c r="A162" s="31" t="s">
        <v>154</v>
      </c>
      <c r="B162" s="31"/>
      <c r="C162" s="31"/>
      <c r="D162" s="31"/>
      <c r="E162" s="31"/>
      <c r="F162" s="31">
        <v>5</v>
      </c>
      <c r="G162" s="31"/>
      <c r="H162" s="31"/>
      <c r="I162" s="31"/>
      <c r="J162" s="64" t="s">
        <v>669</v>
      </c>
      <c r="K162" s="67">
        <v>3232</v>
      </c>
      <c r="L162" s="67" t="s">
        <v>175</v>
      </c>
      <c r="M162" s="135"/>
      <c r="N162" s="74">
        <v>0</v>
      </c>
      <c r="O162" s="519">
        <v>0</v>
      </c>
      <c r="P162" s="345">
        <v>0</v>
      </c>
      <c r="Q162" s="588">
        <v>0</v>
      </c>
      <c r="R162" s="588">
        <v>0</v>
      </c>
      <c r="S162" s="31"/>
      <c r="T162" s="31"/>
      <c r="U162" s="31"/>
      <c r="V162" s="31"/>
      <c r="W162" s="31"/>
      <c r="X162" s="31"/>
      <c r="Y162" s="31"/>
    </row>
    <row r="163" spans="1:25">
      <c r="A163" s="31" t="s">
        <v>154</v>
      </c>
      <c r="B163" s="31"/>
      <c r="C163" s="31"/>
      <c r="D163" s="31"/>
      <c r="E163" s="31"/>
      <c r="F163" s="31">
        <v>5</v>
      </c>
      <c r="G163" s="31"/>
      <c r="H163" s="31"/>
      <c r="I163" s="31"/>
      <c r="J163" s="64" t="s">
        <v>669</v>
      </c>
      <c r="K163" s="67">
        <v>3233</v>
      </c>
      <c r="L163" s="67" t="s">
        <v>68</v>
      </c>
      <c r="M163" s="135"/>
      <c r="N163" s="74">
        <v>8793</v>
      </c>
      <c r="O163" s="519">
        <v>4500</v>
      </c>
      <c r="P163" s="345">
        <v>132.72</v>
      </c>
      <c r="Q163" s="588">
        <v>3500</v>
      </c>
      <c r="R163" s="588">
        <v>4500</v>
      </c>
      <c r="S163" s="31">
        <f>980+52.89</f>
        <v>1032.8900000000001</v>
      </c>
      <c r="T163" s="31"/>
      <c r="U163" s="31"/>
      <c r="V163" s="31"/>
      <c r="W163" s="31"/>
      <c r="X163" s="31"/>
      <c r="Y163" s="31"/>
    </row>
    <row r="164" spans="1:25">
      <c r="A164" s="31" t="s">
        <v>154</v>
      </c>
      <c r="B164" s="31"/>
      <c r="C164" s="31"/>
      <c r="D164" s="31"/>
      <c r="E164" s="31"/>
      <c r="F164" s="31">
        <v>5</v>
      </c>
      <c r="G164" s="31"/>
      <c r="H164" s="31"/>
      <c r="I164" s="31"/>
      <c r="J164" s="64" t="s">
        <v>669</v>
      </c>
      <c r="K164" s="67">
        <v>3234</v>
      </c>
      <c r="L164" s="738" t="s">
        <v>107</v>
      </c>
      <c r="M164" s="739"/>
      <c r="N164" s="70">
        <v>45679</v>
      </c>
      <c r="O164" s="517">
        <v>30000</v>
      </c>
      <c r="P164" s="345">
        <v>7780.86</v>
      </c>
      <c r="Q164" s="588">
        <v>40000</v>
      </c>
      <c r="R164" s="588">
        <v>30000</v>
      </c>
      <c r="S164" s="31">
        <f>11.04+29178.02+6209.72</f>
        <v>35398.78</v>
      </c>
      <c r="T164" s="31"/>
      <c r="U164" s="31"/>
      <c r="V164" s="31"/>
      <c r="W164" s="31"/>
      <c r="X164" s="31"/>
      <c r="Y164" s="31"/>
    </row>
    <row r="165" spans="1:25" hidden="1">
      <c r="A165" s="31" t="s">
        <v>154</v>
      </c>
      <c r="B165" s="31"/>
      <c r="C165" s="31"/>
      <c r="D165" s="31"/>
      <c r="E165" s="31"/>
      <c r="F165" s="31">
        <v>5</v>
      </c>
      <c r="G165" s="31"/>
      <c r="H165" s="31"/>
      <c r="I165" s="31"/>
      <c r="J165" s="64" t="s">
        <v>669</v>
      </c>
      <c r="K165" s="67">
        <v>3234</v>
      </c>
      <c r="L165" s="68" t="s">
        <v>176</v>
      </c>
      <c r="M165" s="136"/>
      <c r="N165" s="137">
        <v>0</v>
      </c>
      <c r="O165" s="544">
        <v>0</v>
      </c>
      <c r="P165" s="345">
        <v>0</v>
      </c>
      <c r="Q165" s="588">
        <v>0</v>
      </c>
      <c r="R165" s="588">
        <v>0</v>
      </c>
      <c r="S165" s="31"/>
      <c r="T165" s="31"/>
      <c r="U165" s="31"/>
      <c r="V165" s="31"/>
      <c r="W165" s="31"/>
      <c r="X165" s="31"/>
      <c r="Y165" s="31"/>
    </row>
    <row r="166" spans="1:25" hidden="1">
      <c r="A166" s="31" t="s">
        <v>154</v>
      </c>
      <c r="B166" s="31"/>
      <c r="C166" s="31"/>
      <c r="D166" s="31"/>
      <c r="E166" s="31"/>
      <c r="F166" s="31">
        <v>5</v>
      </c>
      <c r="G166" s="31"/>
      <c r="H166" s="31"/>
      <c r="I166" s="31"/>
      <c r="J166" s="64" t="s">
        <v>669</v>
      </c>
      <c r="K166" s="67">
        <v>3234</v>
      </c>
      <c r="L166" s="68" t="s">
        <v>177</v>
      </c>
      <c r="M166" s="136"/>
      <c r="N166" s="137">
        <v>0</v>
      </c>
      <c r="O166" s="544">
        <v>0</v>
      </c>
      <c r="P166" s="345">
        <v>0</v>
      </c>
      <c r="Q166" s="588">
        <v>0</v>
      </c>
      <c r="R166" s="588">
        <v>0</v>
      </c>
      <c r="S166" s="31"/>
      <c r="T166" s="31"/>
      <c r="U166" s="31"/>
      <c r="V166" s="31"/>
      <c r="W166" s="31"/>
      <c r="X166" s="31"/>
      <c r="Y166" s="31"/>
    </row>
    <row r="167" spans="1:25" hidden="1">
      <c r="A167" s="31" t="s">
        <v>154</v>
      </c>
      <c r="B167" s="31"/>
      <c r="C167" s="31"/>
      <c r="D167" s="31"/>
      <c r="E167" s="31"/>
      <c r="F167" s="31">
        <v>5</v>
      </c>
      <c r="G167" s="31"/>
      <c r="H167" s="31"/>
      <c r="I167" s="31"/>
      <c r="J167" s="64" t="s">
        <v>669</v>
      </c>
      <c r="K167" s="67">
        <v>3236</v>
      </c>
      <c r="L167" s="68" t="s">
        <v>178</v>
      </c>
      <c r="M167" s="136"/>
      <c r="N167" s="137">
        <v>0</v>
      </c>
      <c r="O167" s="544">
        <v>0</v>
      </c>
      <c r="P167" s="345">
        <v>0</v>
      </c>
      <c r="Q167" s="588">
        <v>0</v>
      </c>
      <c r="R167" s="588">
        <v>0</v>
      </c>
      <c r="S167" s="31"/>
      <c r="T167" s="31"/>
      <c r="U167" s="31"/>
      <c r="V167" s="31"/>
      <c r="W167" s="31"/>
      <c r="X167" s="31"/>
      <c r="Y167" s="31"/>
    </row>
    <row r="168" spans="1:25">
      <c r="A168" s="31" t="s">
        <v>154</v>
      </c>
      <c r="B168" s="31"/>
      <c r="C168" s="31"/>
      <c r="D168" s="31"/>
      <c r="E168" s="31"/>
      <c r="F168" s="31">
        <v>5</v>
      </c>
      <c r="G168" s="31"/>
      <c r="H168" s="31"/>
      <c r="I168" s="31"/>
      <c r="J168" s="64" t="s">
        <v>669</v>
      </c>
      <c r="K168" s="67">
        <v>3236</v>
      </c>
      <c r="L168" s="68" t="s">
        <v>179</v>
      </c>
      <c r="M168" s="136"/>
      <c r="N168" s="70">
        <v>1330</v>
      </c>
      <c r="O168" s="517">
        <v>1500</v>
      </c>
      <c r="P168" s="345">
        <v>0</v>
      </c>
      <c r="Q168" s="588">
        <v>0</v>
      </c>
      <c r="R168" s="588">
        <v>1500</v>
      </c>
      <c r="S168" s="31">
        <v>0</v>
      </c>
      <c r="T168" s="31"/>
      <c r="U168" s="31"/>
      <c r="V168" s="31"/>
      <c r="W168" s="31"/>
      <c r="X168" s="31"/>
      <c r="Y168" s="31"/>
    </row>
    <row r="169" spans="1:25">
      <c r="A169" s="31" t="s">
        <v>154</v>
      </c>
      <c r="B169" s="31"/>
      <c r="C169" s="31"/>
      <c r="D169" s="31"/>
      <c r="E169" s="31"/>
      <c r="F169" s="31">
        <v>5</v>
      </c>
      <c r="G169" s="31"/>
      <c r="H169" s="31"/>
      <c r="I169" s="31"/>
      <c r="J169" s="64" t="s">
        <v>669</v>
      </c>
      <c r="K169" s="67">
        <v>3237</v>
      </c>
      <c r="L169" s="738" t="s">
        <v>180</v>
      </c>
      <c r="M169" s="739"/>
      <c r="N169" s="70">
        <v>68806</v>
      </c>
      <c r="O169" s="517">
        <v>7000</v>
      </c>
      <c r="P169" s="345">
        <v>0</v>
      </c>
      <c r="Q169" s="588">
        <v>0</v>
      </c>
      <c r="R169" s="588">
        <v>7000</v>
      </c>
      <c r="S169" s="31">
        <v>0</v>
      </c>
      <c r="T169" s="31"/>
      <c r="U169" s="31"/>
      <c r="V169" s="31"/>
      <c r="W169" s="31"/>
      <c r="X169" s="31"/>
      <c r="Y169" s="31"/>
    </row>
    <row r="170" spans="1:25" hidden="1">
      <c r="A170" s="31" t="s">
        <v>154</v>
      </c>
      <c r="B170" s="31"/>
      <c r="C170" s="31"/>
      <c r="D170" s="31"/>
      <c r="E170" s="31"/>
      <c r="F170" s="31">
        <v>5</v>
      </c>
      <c r="G170" s="31"/>
      <c r="H170" s="31"/>
      <c r="I170" s="31"/>
      <c r="J170" s="64" t="s">
        <v>669</v>
      </c>
      <c r="K170" s="67">
        <v>3237</v>
      </c>
      <c r="L170" s="67" t="s">
        <v>181</v>
      </c>
      <c r="M170" s="135"/>
      <c r="N170" s="138">
        <v>0</v>
      </c>
      <c r="O170" s="545">
        <v>0</v>
      </c>
      <c r="P170" s="345">
        <v>0</v>
      </c>
      <c r="Q170" s="588">
        <v>0</v>
      </c>
      <c r="R170" s="588">
        <v>0</v>
      </c>
      <c r="S170" s="31"/>
      <c r="T170" s="31"/>
      <c r="U170" s="31"/>
      <c r="V170" s="31"/>
      <c r="W170" s="31"/>
      <c r="X170" s="31"/>
      <c r="Y170" s="31"/>
    </row>
    <row r="171" spans="1:25">
      <c r="A171" s="31" t="s">
        <v>154</v>
      </c>
      <c r="B171" s="31"/>
      <c r="C171" s="31"/>
      <c r="D171" s="31"/>
      <c r="E171" s="31"/>
      <c r="F171" s="31">
        <v>5</v>
      </c>
      <c r="G171" s="31"/>
      <c r="H171" s="31"/>
      <c r="I171" s="31"/>
      <c r="J171" s="64" t="s">
        <v>669</v>
      </c>
      <c r="K171" s="67">
        <v>3237</v>
      </c>
      <c r="L171" s="67" t="s">
        <v>182</v>
      </c>
      <c r="M171" s="135"/>
      <c r="N171" s="74">
        <v>8047</v>
      </c>
      <c r="O171" s="519">
        <v>10000</v>
      </c>
      <c r="P171" s="345">
        <v>0</v>
      </c>
      <c r="Q171" s="588">
        <v>0</v>
      </c>
      <c r="R171" s="588">
        <v>10000</v>
      </c>
      <c r="S171" s="31">
        <v>0</v>
      </c>
      <c r="T171" s="31"/>
      <c r="U171" s="31"/>
      <c r="V171" s="31"/>
      <c r="W171" s="31"/>
      <c r="X171" s="31"/>
      <c r="Y171" s="31"/>
    </row>
    <row r="172" spans="1:25">
      <c r="A172" s="31" t="s">
        <v>154</v>
      </c>
      <c r="B172" s="31"/>
      <c r="C172" s="31"/>
      <c r="D172" s="31"/>
      <c r="E172" s="31"/>
      <c r="F172" s="31">
        <v>5</v>
      </c>
      <c r="G172" s="31"/>
      <c r="H172" s="31"/>
      <c r="I172" s="31"/>
      <c r="J172" s="64" t="s">
        <v>669</v>
      </c>
      <c r="K172" s="67">
        <v>3237</v>
      </c>
      <c r="L172" s="67" t="s">
        <v>183</v>
      </c>
      <c r="M172" s="135"/>
      <c r="N172" s="74">
        <v>0</v>
      </c>
      <c r="O172" s="519">
        <v>660</v>
      </c>
      <c r="P172" s="345">
        <v>0</v>
      </c>
      <c r="Q172" s="588">
        <v>1000</v>
      </c>
      <c r="R172" s="588">
        <v>660</v>
      </c>
      <c r="S172" s="31">
        <v>0</v>
      </c>
      <c r="T172" s="31"/>
      <c r="U172" s="31"/>
      <c r="V172" s="31"/>
      <c r="W172" s="31"/>
      <c r="X172" s="31"/>
      <c r="Y172" s="31"/>
    </row>
    <row r="173" spans="1:25" hidden="1">
      <c r="A173" s="31" t="s">
        <v>154</v>
      </c>
      <c r="B173" s="31"/>
      <c r="C173" s="31"/>
      <c r="D173" s="31"/>
      <c r="E173" s="31"/>
      <c r="F173" s="31">
        <v>5</v>
      </c>
      <c r="G173" s="31"/>
      <c r="H173" s="31"/>
      <c r="I173" s="31"/>
      <c r="J173" s="64" t="s">
        <v>669</v>
      </c>
      <c r="K173" s="67">
        <v>3237</v>
      </c>
      <c r="L173" s="67" t="s">
        <v>184</v>
      </c>
      <c r="M173" s="136"/>
      <c r="N173" s="70">
        <v>0</v>
      </c>
      <c r="O173" s="517">
        <v>0</v>
      </c>
      <c r="P173" s="345">
        <v>0</v>
      </c>
      <c r="Q173" s="588">
        <v>0</v>
      </c>
      <c r="R173" s="588">
        <v>0</v>
      </c>
      <c r="S173" s="31"/>
      <c r="T173" s="31"/>
      <c r="U173" s="31"/>
      <c r="V173" s="31"/>
      <c r="W173" s="31"/>
      <c r="X173" s="31"/>
      <c r="Y173" s="31"/>
    </row>
    <row r="174" spans="1:25">
      <c r="A174" s="31" t="s">
        <v>154</v>
      </c>
      <c r="B174" s="31"/>
      <c r="C174" s="31"/>
      <c r="D174" s="31"/>
      <c r="E174" s="31"/>
      <c r="F174" s="31">
        <v>5</v>
      </c>
      <c r="G174" s="31"/>
      <c r="H174" s="31"/>
      <c r="I174" s="31"/>
      <c r="J174" s="64" t="s">
        <v>669</v>
      </c>
      <c r="K174" s="67">
        <v>3237</v>
      </c>
      <c r="L174" s="67" t="s">
        <v>185</v>
      </c>
      <c r="M174" s="136"/>
      <c r="N174" s="70">
        <v>92435</v>
      </c>
      <c r="O174" s="517">
        <v>14000</v>
      </c>
      <c r="P174" s="345">
        <v>3185.34</v>
      </c>
      <c r="Q174" s="588">
        <v>19250</v>
      </c>
      <c r="R174" s="588">
        <v>14000</v>
      </c>
      <c r="S174" s="31">
        <v>15925.95</v>
      </c>
      <c r="T174" s="31" t="s">
        <v>819</v>
      </c>
      <c r="U174" s="31"/>
      <c r="V174" s="31"/>
      <c r="W174" s="31"/>
      <c r="X174" s="31"/>
      <c r="Y174" s="31"/>
    </row>
    <row r="175" spans="1:25" hidden="1">
      <c r="A175" s="31" t="s">
        <v>154</v>
      </c>
      <c r="B175" s="31"/>
      <c r="C175" s="31"/>
      <c r="D175" s="31"/>
      <c r="E175" s="31"/>
      <c r="F175" s="31">
        <v>5</v>
      </c>
      <c r="G175" s="31"/>
      <c r="H175" s="31"/>
      <c r="I175" s="31"/>
      <c r="J175" s="64" t="s">
        <v>669</v>
      </c>
      <c r="K175" s="67">
        <v>3237</v>
      </c>
      <c r="L175" s="139" t="s">
        <v>186</v>
      </c>
      <c r="M175" s="136"/>
      <c r="N175" s="70">
        <v>0</v>
      </c>
      <c r="O175" s="517">
        <v>0</v>
      </c>
      <c r="P175" s="345">
        <v>0</v>
      </c>
      <c r="Q175" s="588">
        <v>0</v>
      </c>
      <c r="R175" s="588">
        <v>0</v>
      </c>
      <c r="S175" s="31"/>
      <c r="T175" s="31"/>
      <c r="U175" s="31"/>
      <c r="V175" s="31"/>
      <c r="W175" s="31"/>
      <c r="X175" s="31"/>
      <c r="Y175" s="31"/>
    </row>
    <row r="176" spans="1:25" hidden="1">
      <c r="A176" s="31"/>
      <c r="B176" s="31"/>
      <c r="C176" s="31"/>
      <c r="D176" s="31"/>
      <c r="E176" s="31"/>
      <c r="F176" s="31">
        <v>5</v>
      </c>
      <c r="G176" s="31"/>
      <c r="H176" s="31"/>
      <c r="I176" s="31"/>
      <c r="J176" s="64" t="s">
        <v>669</v>
      </c>
      <c r="K176" s="67">
        <v>3237</v>
      </c>
      <c r="L176" s="68" t="s">
        <v>187</v>
      </c>
      <c r="M176" s="136"/>
      <c r="N176" s="70">
        <v>0</v>
      </c>
      <c r="O176" s="517">
        <v>0</v>
      </c>
      <c r="P176" s="345">
        <v>0</v>
      </c>
      <c r="Q176" s="588">
        <v>0</v>
      </c>
      <c r="R176" s="588">
        <v>0</v>
      </c>
      <c r="S176" s="31"/>
      <c r="T176" s="31"/>
      <c r="U176" s="31"/>
      <c r="V176" s="31"/>
      <c r="W176" s="31"/>
      <c r="X176" s="31"/>
      <c r="Y176" s="31"/>
    </row>
    <row r="177" spans="1:25">
      <c r="A177" s="31" t="s">
        <v>154</v>
      </c>
      <c r="B177" s="31"/>
      <c r="C177" s="31"/>
      <c r="D177" s="31"/>
      <c r="E177" s="31"/>
      <c r="F177" s="31">
        <v>5</v>
      </c>
      <c r="G177" s="31"/>
      <c r="H177" s="31"/>
      <c r="I177" s="31"/>
      <c r="J177" s="64" t="s">
        <v>669</v>
      </c>
      <c r="K177" s="67">
        <v>3237</v>
      </c>
      <c r="L177" s="68" t="s">
        <v>188</v>
      </c>
      <c r="M177" s="136"/>
      <c r="N177" s="70">
        <v>0</v>
      </c>
      <c r="O177" s="517">
        <v>600</v>
      </c>
      <c r="P177" s="345">
        <v>0</v>
      </c>
      <c r="Q177" s="588">
        <v>0</v>
      </c>
      <c r="R177" s="588">
        <v>600</v>
      </c>
      <c r="S177" s="31">
        <v>0</v>
      </c>
      <c r="T177" s="31"/>
      <c r="U177" s="31"/>
      <c r="V177" s="31"/>
      <c r="W177" s="31"/>
      <c r="X177" s="31"/>
      <c r="Y177" s="31"/>
    </row>
    <row r="178" spans="1:25">
      <c r="A178" s="31" t="s">
        <v>154</v>
      </c>
      <c r="B178" s="31"/>
      <c r="C178" s="31"/>
      <c r="D178" s="31"/>
      <c r="E178" s="31"/>
      <c r="F178" s="31">
        <v>5</v>
      </c>
      <c r="G178" s="31"/>
      <c r="H178" s="31"/>
      <c r="I178" s="31"/>
      <c r="J178" s="64" t="s">
        <v>669</v>
      </c>
      <c r="K178" s="67">
        <v>3238</v>
      </c>
      <c r="L178" s="68" t="s">
        <v>189</v>
      </c>
      <c r="M178" s="136"/>
      <c r="N178" s="70">
        <v>4140</v>
      </c>
      <c r="O178" s="517">
        <v>600</v>
      </c>
      <c r="P178" s="345">
        <v>1119.23</v>
      </c>
      <c r="Q178" s="588">
        <v>3000</v>
      </c>
      <c r="R178" s="588">
        <v>600</v>
      </c>
      <c r="S178" s="31">
        <v>2417.62</v>
      </c>
      <c r="T178" s="31"/>
      <c r="U178" s="31"/>
      <c r="V178" s="31"/>
      <c r="W178" s="31"/>
      <c r="X178" s="31"/>
      <c r="Y178" s="31"/>
    </row>
    <row r="179" spans="1:25">
      <c r="A179" s="31" t="s">
        <v>154</v>
      </c>
      <c r="B179" s="31"/>
      <c r="C179" s="31"/>
      <c r="D179" s="31"/>
      <c r="E179" s="31"/>
      <c r="F179" s="31">
        <v>5</v>
      </c>
      <c r="G179" s="31"/>
      <c r="H179" s="31"/>
      <c r="I179" s="31"/>
      <c r="J179" s="64" t="s">
        <v>669</v>
      </c>
      <c r="K179" s="67">
        <v>3239</v>
      </c>
      <c r="L179" s="68" t="s">
        <v>190</v>
      </c>
      <c r="M179" s="136"/>
      <c r="N179" s="70">
        <v>2602</v>
      </c>
      <c r="O179" s="517">
        <v>600</v>
      </c>
      <c r="P179" s="345">
        <v>739.7</v>
      </c>
      <c r="Q179" s="588">
        <v>2000</v>
      </c>
      <c r="R179" s="588">
        <v>600</v>
      </c>
      <c r="S179" s="31">
        <f>965.62+632.68</f>
        <v>1598.3</v>
      </c>
      <c r="T179" s="31"/>
      <c r="U179" s="31"/>
      <c r="V179" s="31"/>
      <c r="W179" s="31"/>
      <c r="X179" s="31"/>
      <c r="Y179" s="31"/>
    </row>
    <row r="180" spans="1:25">
      <c r="A180" s="31" t="s">
        <v>154</v>
      </c>
      <c r="B180" s="31"/>
      <c r="C180" s="31"/>
      <c r="D180" s="31"/>
      <c r="E180" s="31"/>
      <c r="F180" s="31">
        <v>5</v>
      </c>
      <c r="G180" s="31"/>
      <c r="H180" s="31"/>
      <c r="I180" s="31"/>
      <c r="J180" s="64" t="s">
        <v>669</v>
      </c>
      <c r="K180" s="65">
        <v>324</v>
      </c>
      <c r="L180" s="140" t="s">
        <v>191</v>
      </c>
      <c r="M180" s="141"/>
      <c r="N180" s="73">
        <f>N181+N182</f>
        <v>7238</v>
      </c>
      <c r="O180" s="518">
        <f>O181+O182</f>
        <v>100</v>
      </c>
      <c r="P180" s="344">
        <f>P181+P182</f>
        <v>0</v>
      </c>
      <c r="Q180" s="587">
        <f>Q181+Q182</f>
        <v>0</v>
      </c>
      <c r="R180" s="587">
        <f>R181+R182</f>
        <v>100</v>
      </c>
      <c r="S180" s="31"/>
      <c r="T180" s="31"/>
      <c r="U180" s="31"/>
      <c r="V180" s="31"/>
      <c r="W180" s="31"/>
      <c r="X180" s="31"/>
      <c r="Y180" s="31"/>
    </row>
    <row r="181" spans="1:25">
      <c r="A181" s="31" t="s">
        <v>154</v>
      </c>
      <c r="B181" s="31"/>
      <c r="C181" s="31"/>
      <c r="D181" s="31"/>
      <c r="E181" s="31"/>
      <c r="F181" s="31">
        <v>5</v>
      </c>
      <c r="G181" s="31"/>
      <c r="H181" s="31"/>
      <c r="I181" s="31"/>
      <c r="J181" s="64" t="s">
        <v>669</v>
      </c>
      <c r="K181" s="67">
        <v>3241</v>
      </c>
      <c r="L181" s="68" t="s">
        <v>192</v>
      </c>
      <c r="M181" s="136"/>
      <c r="N181" s="137">
        <v>0</v>
      </c>
      <c r="O181" s="517">
        <v>100</v>
      </c>
      <c r="P181" s="344">
        <v>0</v>
      </c>
      <c r="Q181" s="588">
        <v>0</v>
      </c>
      <c r="R181" s="588">
        <v>100</v>
      </c>
      <c r="S181" s="31"/>
      <c r="T181" s="31"/>
      <c r="U181" s="31"/>
      <c r="V181" s="31"/>
      <c r="W181" s="31"/>
      <c r="X181" s="31"/>
      <c r="Y181" s="31"/>
    </row>
    <row r="182" spans="1:25" hidden="1">
      <c r="A182" s="31" t="s">
        <v>154</v>
      </c>
      <c r="B182" s="31"/>
      <c r="C182" s="31"/>
      <c r="D182" s="31"/>
      <c r="E182" s="31"/>
      <c r="F182" s="31">
        <v>5</v>
      </c>
      <c r="G182" s="31"/>
      <c r="H182" s="31"/>
      <c r="I182" s="31"/>
      <c r="J182" s="64" t="s">
        <v>669</v>
      </c>
      <c r="K182" s="67">
        <v>3241</v>
      </c>
      <c r="L182" s="68" t="s">
        <v>193</v>
      </c>
      <c r="M182" s="136"/>
      <c r="N182" s="70">
        <v>7238</v>
      </c>
      <c r="O182" s="517">
        <v>0</v>
      </c>
      <c r="P182" s="345">
        <v>0</v>
      </c>
      <c r="Q182" s="588">
        <v>0</v>
      </c>
      <c r="R182" s="588">
        <v>0</v>
      </c>
      <c r="S182" s="31"/>
      <c r="T182" s="31"/>
      <c r="U182" s="31"/>
      <c r="V182" s="31"/>
      <c r="W182" s="31"/>
      <c r="X182" s="31"/>
      <c r="Y182" s="31"/>
    </row>
    <row r="183" spans="1:25">
      <c r="A183" s="31" t="s">
        <v>154</v>
      </c>
      <c r="B183" s="31"/>
      <c r="C183" s="31"/>
      <c r="D183" s="31"/>
      <c r="E183" s="31"/>
      <c r="F183" s="31">
        <v>5</v>
      </c>
      <c r="G183" s="31"/>
      <c r="H183" s="31"/>
      <c r="I183" s="31"/>
      <c r="J183" s="64" t="s">
        <v>669</v>
      </c>
      <c r="K183" s="65">
        <v>329</v>
      </c>
      <c r="L183" s="65" t="s">
        <v>69</v>
      </c>
      <c r="M183" s="65"/>
      <c r="N183" s="66">
        <f>N184+N185+N186+N187+N188</f>
        <v>87635</v>
      </c>
      <c r="O183" s="516">
        <f>O184+O185+O186+O187+O188+O189</f>
        <v>15477</v>
      </c>
      <c r="P183" s="344">
        <f>P184+P185+P186+P187+P188+P189</f>
        <v>4991.6099999999997</v>
      </c>
      <c r="Q183" s="587">
        <f t="shared" ref="Q183:R183" si="8">Q184+Q185+Q186+Q187+Q188+Q189</f>
        <v>23127</v>
      </c>
      <c r="R183" s="587">
        <f t="shared" si="8"/>
        <v>15477</v>
      </c>
      <c r="S183" s="31"/>
      <c r="T183" s="31"/>
      <c r="U183" s="31"/>
      <c r="V183" s="31"/>
      <c r="W183" s="31"/>
      <c r="X183" s="31"/>
      <c r="Y183" s="31"/>
    </row>
    <row r="184" spans="1:25">
      <c r="A184" s="31" t="s">
        <v>154</v>
      </c>
      <c r="B184" s="31"/>
      <c r="C184" s="31"/>
      <c r="D184" s="31"/>
      <c r="E184" s="31"/>
      <c r="F184" s="31">
        <v>5</v>
      </c>
      <c r="G184" s="31"/>
      <c r="H184" s="31"/>
      <c r="I184" s="31"/>
      <c r="J184" s="64" t="s">
        <v>669</v>
      </c>
      <c r="K184" s="67">
        <v>3292</v>
      </c>
      <c r="L184" s="68" t="s">
        <v>194</v>
      </c>
      <c r="M184" s="136"/>
      <c r="N184" s="70">
        <v>4342</v>
      </c>
      <c r="O184" s="517">
        <v>2200</v>
      </c>
      <c r="P184" s="345">
        <v>1503.06</v>
      </c>
      <c r="Q184" s="588">
        <v>3800</v>
      </c>
      <c r="R184" s="588">
        <v>2200</v>
      </c>
      <c r="S184" s="31">
        <v>3773.23</v>
      </c>
      <c r="T184" s="31"/>
      <c r="U184" s="31"/>
      <c r="V184" s="31"/>
      <c r="W184" s="31"/>
      <c r="X184" s="31"/>
      <c r="Y184" s="31"/>
    </row>
    <row r="185" spans="1:25">
      <c r="A185" s="31" t="s">
        <v>154</v>
      </c>
      <c r="B185" s="31"/>
      <c r="C185" s="31"/>
      <c r="D185" s="31"/>
      <c r="E185" s="31"/>
      <c r="F185" s="31">
        <v>5</v>
      </c>
      <c r="G185" s="31"/>
      <c r="H185" s="31"/>
      <c r="I185" s="31"/>
      <c r="J185" s="64" t="s">
        <v>669</v>
      </c>
      <c r="K185" s="67">
        <v>3293</v>
      </c>
      <c r="L185" s="68" t="s">
        <v>76</v>
      </c>
      <c r="M185" s="136"/>
      <c r="N185" s="70">
        <v>79953</v>
      </c>
      <c r="O185" s="517">
        <v>10000</v>
      </c>
      <c r="P185" s="345">
        <v>2999.52</v>
      </c>
      <c r="Q185" s="588">
        <v>10000</v>
      </c>
      <c r="R185" s="588">
        <v>10000</v>
      </c>
      <c r="S185" s="31">
        <v>5549.05</v>
      </c>
      <c r="T185" s="31"/>
      <c r="U185" s="31"/>
      <c r="V185" s="31"/>
      <c r="W185" s="31"/>
      <c r="X185" s="31"/>
      <c r="Y185" s="31"/>
    </row>
    <row r="186" spans="1:25">
      <c r="A186" s="31" t="s">
        <v>154</v>
      </c>
      <c r="B186" s="31"/>
      <c r="C186" s="31"/>
      <c r="D186" s="31"/>
      <c r="E186" s="31"/>
      <c r="F186" s="31">
        <v>5</v>
      </c>
      <c r="G186" s="31"/>
      <c r="H186" s="31"/>
      <c r="I186" s="31"/>
      <c r="J186" s="64" t="s">
        <v>669</v>
      </c>
      <c r="K186" s="67">
        <v>3294</v>
      </c>
      <c r="L186" s="68" t="s">
        <v>195</v>
      </c>
      <c r="M186" s="136"/>
      <c r="N186" s="70">
        <v>1240</v>
      </c>
      <c r="O186" s="517">
        <v>300</v>
      </c>
      <c r="P186" s="345">
        <v>0</v>
      </c>
      <c r="Q186" s="588">
        <v>0</v>
      </c>
      <c r="R186" s="588">
        <v>300</v>
      </c>
      <c r="S186" s="31">
        <v>0</v>
      </c>
      <c r="T186" s="31"/>
      <c r="U186" s="31"/>
      <c r="V186" s="31"/>
      <c r="W186" s="31"/>
      <c r="X186" s="31"/>
      <c r="Y186" s="31"/>
    </row>
    <row r="187" spans="1:25">
      <c r="A187" s="31" t="s">
        <v>154</v>
      </c>
      <c r="B187" s="31"/>
      <c r="C187" s="31"/>
      <c r="D187" s="31"/>
      <c r="E187" s="31"/>
      <c r="F187" s="31">
        <v>5</v>
      </c>
      <c r="G187" s="31"/>
      <c r="H187" s="31"/>
      <c r="I187" s="31"/>
      <c r="J187" s="64" t="s">
        <v>669</v>
      </c>
      <c r="K187" s="67">
        <v>3295</v>
      </c>
      <c r="L187" s="68" t="s">
        <v>196</v>
      </c>
      <c r="M187" s="136"/>
      <c r="N187" s="70">
        <v>1900</v>
      </c>
      <c r="O187" s="517">
        <v>650</v>
      </c>
      <c r="P187" s="345">
        <v>454.71</v>
      </c>
      <c r="Q187" s="588">
        <v>6000</v>
      </c>
      <c r="R187" s="588">
        <v>650</v>
      </c>
      <c r="S187" s="31">
        <f>153.41+3491.98+164.94+1700.88</f>
        <v>5511.21</v>
      </c>
      <c r="T187" s="31"/>
      <c r="U187" s="31"/>
      <c r="V187" s="31"/>
      <c r="W187" s="31"/>
      <c r="X187" s="31"/>
      <c r="Y187" s="31"/>
    </row>
    <row r="188" spans="1:25">
      <c r="A188" s="31" t="s">
        <v>154</v>
      </c>
      <c r="B188" s="31"/>
      <c r="C188" s="31"/>
      <c r="D188" s="31"/>
      <c r="E188" s="31"/>
      <c r="F188" s="31">
        <v>5</v>
      </c>
      <c r="G188" s="31"/>
      <c r="H188" s="31"/>
      <c r="I188" s="31"/>
      <c r="J188" s="64" t="s">
        <v>669</v>
      </c>
      <c r="K188" s="67">
        <v>3299</v>
      </c>
      <c r="L188" s="67" t="s">
        <v>69</v>
      </c>
      <c r="M188" s="135"/>
      <c r="N188" s="74">
        <v>200</v>
      </c>
      <c r="O188" s="519">
        <v>1000</v>
      </c>
      <c r="P188" s="345">
        <v>34.32</v>
      </c>
      <c r="Q188" s="588">
        <v>2000</v>
      </c>
      <c r="R188" s="588">
        <v>1000</v>
      </c>
      <c r="S188" s="31">
        <v>1431.99</v>
      </c>
      <c r="T188" s="31"/>
      <c r="U188" s="31"/>
      <c r="V188" s="31"/>
      <c r="W188" s="31"/>
      <c r="X188" s="31"/>
      <c r="Y188" s="31"/>
    </row>
    <row r="189" spans="1:25">
      <c r="A189" s="31" t="s">
        <v>154</v>
      </c>
      <c r="B189" s="31"/>
      <c r="C189" s="31"/>
      <c r="D189" s="31"/>
      <c r="E189" s="31"/>
      <c r="F189" s="31">
        <v>5</v>
      </c>
      <c r="G189" s="31"/>
      <c r="H189" s="31"/>
      <c r="I189" s="31"/>
      <c r="J189" s="64" t="s">
        <v>669</v>
      </c>
      <c r="K189" s="67">
        <v>3299</v>
      </c>
      <c r="L189" s="68" t="s">
        <v>197</v>
      </c>
      <c r="M189" s="136"/>
      <c r="N189" s="70"/>
      <c r="O189" s="517">
        <v>1327</v>
      </c>
      <c r="P189" s="345">
        <v>0</v>
      </c>
      <c r="Q189" s="588">
        <v>1327</v>
      </c>
      <c r="R189" s="588">
        <v>1327</v>
      </c>
      <c r="S189" s="31">
        <v>0</v>
      </c>
      <c r="T189" s="31"/>
      <c r="U189" s="31"/>
      <c r="V189" s="31"/>
      <c r="W189" s="31"/>
      <c r="X189" s="31"/>
      <c r="Y189" s="31"/>
    </row>
    <row r="190" spans="1:25">
      <c r="A190" s="31" t="s">
        <v>154</v>
      </c>
      <c r="B190" s="31"/>
      <c r="C190" s="31"/>
      <c r="D190" s="31"/>
      <c r="E190" s="31"/>
      <c r="F190" s="31">
        <v>5</v>
      </c>
      <c r="G190" s="31"/>
      <c r="H190" s="31"/>
      <c r="I190" s="31"/>
      <c r="J190" s="64" t="s">
        <v>669</v>
      </c>
      <c r="K190" s="67">
        <v>34</v>
      </c>
      <c r="L190" s="68" t="s">
        <v>198</v>
      </c>
      <c r="M190" s="136"/>
      <c r="N190" s="70">
        <f>N191</f>
        <v>11133</v>
      </c>
      <c r="O190" s="517">
        <f>O191</f>
        <v>3600</v>
      </c>
      <c r="P190" s="345">
        <f>P191</f>
        <v>427.07</v>
      </c>
      <c r="Q190" s="588">
        <f>Q191</f>
        <v>4000</v>
      </c>
      <c r="R190" s="588">
        <f>R191</f>
        <v>3600</v>
      </c>
      <c r="S190" s="31"/>
      <c r="T190" s="31"/>
      <c r="U190" s="31"/>
      <c r="V190" s="31"/>
      <c r="W190" s="31"/>
      <c r="X190" s="31"/>
      <c r="Y190" s="31"/>
    </row>
    <row r="191" spans="1:25">
      <c r="A191" s="31" t="s">
        <v>154</v>
      </c>
      <c r="B191" s="31"/>
      <c r="C191" s="31"/>
      <c r="D191" s="31"/>
      <c r="E191" s="31"/>
      <c r="F191" s="31">
        <v>5</v>
      </c>
      <c r="G191" s="31"/>
      <c r="H191" s="31"/>
      <c r="I191" s="31"/>
      <c r="J191" s="64" t="s">
        <v>669</v>
      </c>
      <c r="K191" s="65">
        <v>343</v>
      </c>
      <c r="L191" s="140" t="s">
        <v>199</v>
      </c>
      <c r="M191" s="141"/>
      <c r="N191" s="73">
        <f>N192+N194</f>
        <v>11133</v>
      </c>
      <c r="O191" s="518">
        <f>O192+O194+O193</f>
        <v>3600</v>
      </c>
      <c r="P191" s="344">
        <f>P192+P193+P194</f>
        <v>427.07</v>
      </c>
      <c r="Q191" s="587">
        <f t="shared" ref="Q191:R191" si="9">Q192+Q193+Q194</f>
        <v>4000</v>
      </c>
      <c r="R191" s="587">
        <f t="shared" si="9"/>
        <v>3600</v>
      </c>
      <c r="S191" s="31"/>
      <c r="T191" s="31"/>
      <c r="U191" s="31"/>
      <c r="V191" s="31"/>
      <c r="W191" s="31"/>
      <c r="X191" s="31"/>
      <c r="Y191" s="31"/>
    </row>
    <row r="192" spans="1:25">
      <c r="A192" s="31" t="s">
        <v>154</v>
      </c>
      <c r="B192" s="31"/>
      <c r="C192" s="31"/>
      <c r="D192" s="31"/>
      <c r="E192" s="31"/>
      <c r="F192" s="31">
        <v>5</v>
      </c>
      <c r="G192" s="31"/>
      <c r="H192" s="31"/>
      <c r="I192" s="31"/>
      <c r="J192" s="64" t="s">
        <v>669</v>
      </c>
      <c r="K192" s="67">
        <v>3431</v>
      </c>
      <c r="L192" s="67" t="s">
        <v>200</v>
      </c>
      <c r="M192" s="67"/>
      <c r="N192" s="74">
        <v>3390</v>
      </c>
      <c r="O192" s="519">
        <v>1000</v>
      </c>
      <c r="P192" s="345">
        <v>426.71</v>
      </c>
      <c r="Q192" s="588">
        <v>2200</v>
      </c>
      <c r="R192" s="588">
        <v>1000</v>
      </c>
      <c r="S192" s="31">
        <v>1714.26</v>
      </c>
      <c r="T192" s="31"/>
      <c r="U192" s="31"/>
      <c r="V192" s="31"/>
      <c r="W192" s="31"/>
      <c r="X192" s="31"/>
      <c r="Y192" s="31"/>
    </row>
    <row r="193" spans="1:25">
      <c r="A193" s="31" t="s">
        <v>154</v>
      </c>
      <c r="B193" s="31"/>
      <c r="C193" s="31"/>
      <c r="D193" s="31"/>
      <c r="E193" s="31"/>
      <c r="F193" s="31"/>
      <c r="G193" s="31"/>
      <c r="H193" s="31"/>
      <c r="I193" s="31"/>
      <c r="J193" s="64" t="s">
        <v>669</v>
      </c>
      <c r="K193" s="78">
        <v>3422</v>
      </c>
      <c r="L193" s="78" t="s">
        <v>201</v>
      </c>
      <c r="M193" s="78"/>
      <c r="N193" s="79"/>
      <c r="O193" s="522">
        <v>1300</v>
      </c>
      <c r="P193" s="369">
        <v>0</v>
      </c>
      <c r="Q193" s="616">
        <v>1300</v>
      </c>
      <c r="R193" s="616">
        <v>1300</v>
      </c>
      <c r="S193" s="31">
        <v>882.69</v>
      </c>
      <c r="T193" s="31"/>
      <c r="U193" s="31"/>
      <c r="V193" s="31"/>
      <c r="W193" s="31"/>
      <c r="X193" s="31"/>
      <c r="Y193" s="31"/>
    </row>
    <row r="194" spans="1:25">
      <c r="A194" s="31" t="s">
        <v>154</v>
      </c>
      <c r="B194" s="31"/>
      <c r="C194" s="31"/>
      <c r="D194" s="31"/>
      <c r="E194" s="31"/>
      <c r="F194" s="31">
        <v>5</v>
      </c>
      <c r="G194" s="31"/>
      <c r="H194" s="31"/>
      <c r="I194" s="31"/>
      <c r="J194" s="64" t="s">
        <v>669</v>
      </c>
      <c r="K194" s="78">
        <v>3434</v>
      </c>
      <c r="L194" s="78" t="s">
        <v>199</v>
      </c>
      <c r="M194" s="78"/>
      <c r="N194" s="79">
        <v>7743</v>
      </c>
      <c r="O194" s="522">
        <v>1300</v>
      </c>
      <c r="P194" s="349">
        <v>0.36</v>
      </c>
      <c r="Q194" s="591">
        <v>500</v>
      </c>
      <c r="R194" s="591">
        <v>1300</v>
      </c>
      <c r="S194" s="31">
        <v>51.07</v>
      </c>
      <c r="T194" s="31"/>
      <c r="U194" s="31"/>
      <c r="V194" s="31"/>
      <c r="W194" s="31"/>
      <c r="X194" s="31"/>
      <c r="Y194" s="31"/>
    </row>
    <row r="195" spans="1:25">
      <c r="A195" s="31"/>
      <c r="B195" s="31"/>
      <c r="C195" s="31"/>
      <c r="D195" s="31"/>
      <c r="E195" s="31"/>
      <c r="F195" s="31"/>
      <c r="G195" s="31"/>
      <c r="H195" s="31"/>
      <c r="I195" s="31"/>
      <c r="J195" s="64"/>
      <c r="K195" s="88">
        <v>36</v>
      </c>
      <c r="L195" s="88" t="s">
        <v>820</v>
      </c>
      <c r="M195" s="88"/>
      <c r="N195" s="644"/>
      <c r="O195" s="645">
        <f>O196</f>
        <v>1500</v>
      </c>
      <c r="P195" s="645">
        <f t="shared" ref="P195:Q195" si="10">P196</f>
        <v>0</v>
      </c>
      <c r="Q195" s="645">
        <f t="shared" si="10"/>
        <v>2200</v>
      </c>
      <c r="R195" s="645">
        <f t="shared" ref="R195" si="11">R197</f>
        <v>1500</v>
      </c>
      <c r="S195" s="31"/>
      <c r="T195" s="31"/>
      <c r="U195" s="31"/>
      <c r="V195" s="31"/>
      <c r="W195" s="31"/>
      <c r="X195" s="31"/>
      <c r="Y195" s="31"/>
    </row>
    <row r="196" spans="1:25">
      <c r="A196" s="31"/>
      <c r="B196" s="31"/>
      <c r="C196" s="31"/>
      <c r="D196" s="31"/>
      <c r="E196" s="31"/>
      <c r="F196" s="31"/>
      <c r="G196" s="31"/>
      <c r="H196" s="31"/>
      <c r="I196" s="31"/>
      <c r="J196" s="64"/>
      <c r="K196" s="88">
        <v>363</v>
      </c>
      <c r="L196" s="88"/>
      <c r="M196" s="88"/>
      <c r="N196" s="644"/>
      <c r="O196" s="645">
        <f>O197</f>
        <v>1500</v>
      </c>
      <c r="P196" s="645">
        <f t="shared" ref="P196:Q196" si="12">P197</f>
        <v>0</v>
      </c>
      <c r="Q196" s="645">
        <f t="shared" si="12"/>
        <v>2200</v>
      </c>
      <c r="R196" s="645"/>
      <c r="S196" s="31"/>
      <c r="T196" s="31"/>
      <c r="U196" s="31"/>
      <c r="V196" s="31"/>
      <c r="W196" s="31"/>
      <c r="X196" s="31"/>
      <c r="Y196" s="31"/>
    </row>
    <row r="197" spans="1:25">
      <c r="A197" s="31"/>
      <c r="B197" s="31"/>
      <c r="C197" s="31"/>
      <c r="D197" s="31"/>
      <c r="E197" s="31"/>
      <c r="F197" s="31"/>
      <c r="G197" s="31"/>
      <c r="H197" s="31"/>
      <c r="I197" s="31"/>
      <c r="J197" s="64"/>
      <c r="K197" s="78">
        <v>36314</v>
      </c>
      <c r="L197" s="78" t="s">
        <v>820</v>
      </c>
      <c r="M197" s="78"/>
      <c r="N197" s="79"/>
      <c r="O197" s="522">
        <v>1500</v>
      </c>
      <c r="P197" s="349"/>
      <c r="Q197" s="591">
        <v>2200</v>
      </c>
      <c r="R197" s="591">
        <v>1500</v>
      </c>
      <c r="S197" s="31">
        <v>1772.18</v>
      </c>
      <c r="T197" s="31"/>
      <c r="U197" s="31"/>
      <c r="V197" s="31"/>
      <c r="W197" s="31"/>
      <c r="X197" s="31"/>
      <c r="Y197" s="31"/>
    </row>
    <row r="198" spans="1:25">
      <c r="A198" s="31" t="s">
        <v>154</v>
      </c>
      <c r="B198" s="31"/>
      <c r="C198" s="31"/>
      <c r="D198" s="31"/>
      <c r="E198" s="31"/>
      <c r="F198" s="31">
        <v>5</v>
      </c>
      <c r="G198" s="31"/>
      <c r="H198" s="31"/>
      <c r="I198" s="31"/>
      <c r="J198" s="64" t="s">
        <v>669</v>
      </c>
      <c r="K198" s="78">
        <v>38</v>
      </c>
      <c r="L198" s="78" t="s">
        <v>202</v>
      </c>
      <c r="M198" s="78"/>
      <c r="N198" s="79">
        <f>N199</f>
        <v>500</v>
      </c>
      <c r="O198" s="522">
        <f>O199</f>
        <v>4000</v>
      </c>
      <c r="P198" s="349">
        <f>P199</f>
        <v>1339.21</v>
      </c>
      <c r="Q198" s="591">
        <f>Q199</f>
        <v>2995</v>
      </c>
      <c r="R198" s="591">
        <f>R199</f>
        <v>4000</v>
      </c>
      <c r="S198" s="31"/>
      <c r="T198" s="31"/>
      <c r="U198" s="31"/>
      <c r="V198" s="31"/>
      <c r="W198" s="31"/>
      <c r="X198" s="31"/>
      <c r="Y198" s="31"/>
    </row>
    <row r="199" spans="1:25">
      <c r="A199" s="31" t="s">
        <v>154</v>
      </c>
      <c r="B199" s="31"/>
      <c r="C199" s="31"/>
      <c r="D199" s="31"/>
      <c r="E199" s="31"/>
      <c r="F199" s="31">
        <v>5</v>
      </c>
      <c r="G199" s="31"/>
      <c r="H199" s="31"/>
      <c r="I199" s="31"/>
      <c r="J199" s="64" t="s">
        <v>203</v>
      </c>
      <c r="K199" s="65">
        <v>381</v>
      </c>
      <c r="L199" s="65" t="s">
        <v>96</v>
      </c>
      <c r="M199" s="65"/>
      <c r="N199" s="66">
        <f>N200+N201+N202+N204+N205</f>
        <v>500</v>
      </c>
      <c r="O199" s="516">
        <f>O200+O201+O202+O204+O205+O203</f>
        <v>4000</v>
      </c>
      <c r="P199" s="344">
        <f>P200+P201+P202+P203+P204</f>
        <v>1339.21</v>
      </c>
      <c r="Q199" s="587">
        <f t="shared" ref="Q199:R199" si="13">Q200+Q201+Q202+Q203+Q204</f>
        <v>2995</v>
      </c>
      <c r="R199" s="587">
        <f t="shared" si="13"/>
        <v>4000</v>
      </c>
      <c r="S199" s="31"/>
      <c r="T199" s="31"/>
      <c r="U199" s="31"/>
      <c r="V199" s="31"/>
      <c r="W199" s="31"/>
      <c r="X199" s="31"/>
      <c r="Y199" s="31"/>
    </row>
    <row r="200" spans="1:25">
      <c r="A200" s="31" t="s">
        <v>154</v>
      </c>
      <c r="B200" s="31"/>
      <c r="C200" s="31"/>
      <c r="D200" s="31"/>
      <c r="E200" s="31"/>
      <c r="F200" s="31">
        <v>5</v>
      </c>
      <c r="G200" s="31"/>
      <c r="H200" s="31"/>
      <c r="I200" s="31"/>
      <c r="J200" s="64" t="s">
        <v>203</v>
      </c>
      <c r="K200" s="67">
        <v>3811</v>
      </c>
      <c r="L200" s="67" t="s">
        <v>773</v>
      </c>
      <c r="M200" s="67"/>
      <c r="N200" s="74">
        <v>0</v>
      </c>
      <c r="O200" s="519">
        <v>2000</v>
      </c>
      <c r="P200" s="345">
        <v>0</v>
      </c>
      <c r="Q200" s="588">
        <v>1995</v>
      </c>
      <c r="R200" s="588">
        <v>2000</v>
      </c>
      <c r="S200" s="31"/>
      <c r="T200" s="31"/>
      <c r="U200" s="31"/>
      <c r="V200" s="31"/>
      <c r="W200" s="31"/>
      <c r="X200" s="31"/>
      <c r="Y200" s="31"/>
    </row>
    <row r="201" spans="1:25">
      <c r="A201" s="31" t="s">
        <v>154</v>
      </c>
      <c r="B201" s="31"/>
      <c r="C201" s="31"/>
      <c r="D201" s="31"/>
      <c r="E201" s="31"/>
      <c r="F201" s="31">
        <v>5</v>
      </c>
      <c r="G201" s="31"/>
      <c r="H201" s="31"/>
      <c r="I201" s="31"/>
      <c r="J201" s="64" t="s">
        <v>203</v>
      </c>
      <c r="K201" s="67">
        <v>3811</v>
      </c>
      <c r="L201" s="67" t="s">
        <v>774</v>
      </c>
      <c r="M201" s="65"/>
      <c r="N201" s="74">
        <v>500</v>
      </c>
      <c r="O201" s="519">
        <v>500</v>
      </c>
      <c r="P201" s="345">
        <v>0</v>
      </c>
      <c r="Q201" s="588">
        <v>600</v>
      </c>
      <c r="R201" s="588">
        <v>500</v>
      </c>
      <c r="S201" s="31">
        <v>2995</v>
      </c>
      <c r="T201" s="31"/>
      <c r="U201" s="31"/>
      <c r="V201" s="31"/>
      <c r="W201" s="31"/>
      <c r="X201" s="31"/>
      <c r="Y201" s="31"/>
    </row>
    <row r="202" spans="1:25">
      <c r="A202" s="31" t="s">
        <v>154</v>
      </c>
      <c r="B202" s="31"/>
      <c r="C202" s="31"/>
      <c r="D202" s="31"/>
      <c r="E202" s="31"/>
      <c r="F202" s="31">
        <v>5</v>
      </c>
      <c r="G202" s="31"/>
      <c r="H202" s="31"/>
      <c r="I202" s="31"/>
      <c r="J202" s="64" t="s">
        <v>203</v>
      </c>
      <c r="K202" s="67">
        <v>3811</v>
      </c>
      <c r="L202" s="67" t="s">
        <v>204</v>
      </c>
      <c r="M202" s="67"/>
      <c r="N202" s="74">
        <v>0</v>
      </c>
      <c r="O202" s="519">
        <v>1500</v>
      </c>
      <c r="P202" s="345">
        <v>0</v>
      </c>
      <c r="Q202" s="588">
        <v>200</v>
      </c>
      <c r="R202" s="588">
        <v>1500</v>
      </c>
      <c r="S202" s="31"/>
      <c r="T202" s="31"/>
      <c r="U202" s="31"/>
      <c r="V202" s="31"/>
      <c r="W202" s="31"/>
      <c r="X202" s="31"/>
      <c r="Y202" s="31"/>
    </row>
    <row r="203" spans="1:25">
      <c r="A203" s="31" t="s">
        <v>154</v>
      </c>
      <c r="B203" s="31"/>
      <c r="C203" s="31"/>
      <c r="D203" s="31"/>
      <c r="E203" s="31"/>
      <c r="F203" s="31"/>
      <c r="G203" s="31"/>
      <c r="H203" s="31"/>
      <c r="I203" s="31"/>
      <c r="J203" s="64" t="s">
        <v>203</v>
      </c>
      <c r="K203" s="67">
        <v>3811</v>
      </c>
      <c r="L203" s="67" t="s">
        <v>723</v>
      </c>
      <c r="M203" s="67"/>
      <c r="N203" s="74">
        <v>0</v>
      </c>
      <c r="O203" s="519">
        <v>0</v>
      </c>
      <c r="P203" s="345">
        <v>0</v>
      </c>
      <c r="Q203" s="588">
        <v>200</v>
      </c>
      <c r="R203" s="588">
        <v>0</v>
      </c>
      <c r="S203" s="31"/>
      <c r="T203" s="31"/>
      <c r="U203" s="31"/>
      <c r="V203" s="31"/>
      <c r="W203" s="31"/>
      <c r="X203" s="31"/>
      <c r="Y203" s="31"/>
    </row>
    <row r="204" spans="1:25">
      <c r="A204" s="31" t="s">
        <v>154</v>
      </c>
      <c r="B204" s="31"/>
      <c r="C204" s="31"/>
      <c r="D204" s="31"/>
      <c r="E204" s="31"/>
      <c r="F204" s="31">
        <v>5</v>
      </c>
      <c r="G204" s="31"/>
      <c r="H204" s="31"/>
      <c r="I204" s="31"/>
      <c r="J204" s="64" t="s">
        <v>203</v>
      </c>
      <c r="K204" s="635">
        <v>3811</v>
      </c>
      <c r="L204" s="635" t="s">
        <v>205</v>
      </c>
      <c r="M204" s="635"/>
      <c r="N204" s="636">
        <v>0</v>
      </c>
      <c r="O204" s="637">
        <v>0</v>
      </c>
      <c r="P204" s="638">
        <v>1339.21</v>
      </c>
      <c r="Q204" s="639">
        <v>0</v>
      </c>
      <c r="R204" s="639">
        <v>0</v>
      </c>
      <c r="S204" s="640" t="s">
        <v>798</v>
      </c>
      <c r="T204" s="31"/>
      <c r="U204" s="31"/>
      <c r="V204" s="31"/>
      <c r="W204" s="31"/>
      <c r="X204" s="31"/>
      <c r="Y204" s="31"/>
    </row>
    <row r="205" spans="1:25">
      <c r="A205" s="31" t="s">
        <v>206</v>
      </c>
      <c r="B205" s="31">
        <v>1</v>
      </c>
      <c r="C205" s="31"/>
      <c r="D205" s="31">
        <v>3</v>
      </c>
      <c r="E205" s="31"/>
      <c r="F205" s="31">
        <v>5</v>
      </c>
      <c r="G205" s="31"/>
      <c r="H205" s="31"/>
      <c r="I205" s="31"/>
      <c r="J205" s="64" t="s">
        <v>207</v>
      </c>
      <c r="K205" s="67"/>
      <c r="L205" s="67"/>
      <c r="M205" s="67"/>
      <c r="N205" s="74">
        <v>0</v>
      </c>
      <c r="O205" s="519">
        <v>0</v>
      </c>
      <c r="P205" s="344">
        <v>0</v>
      </c>
      <c r="Q205" s="588">
        <v>0</v>
      </c>
      <c r="R205" s="588">
        <v>0</v>
      </c>
      <c r="S205" s="31"/>
      <c r="T205" s="31"/>
      <c r="U205" s="31"/>
      <c r="V205" s="31"/>
      <c r="W205" s="31"/>
      <c r="X205" s="31"/>
      <c r="Y205" s="31"/>
    </row>
    <row r="206" spans="1:25">
      <c r="A206" s="31" t="s">
        <v>208</v>
      </c>
      <c r="B206" s="31">
        <v>1</v>
      </c>
      <c r="C206" s="31"/>
      <c r="D206" s="31">
        <v>3</v>
      </c>
      <c r="E206" s="31"/>
      <c r="F206" s="31">
        <v>5</v>
      </c>
      <c r="G206" s="31"/>
      <c r="H206" s="31"/>
      <c r="I206" s="31"/>
      <c r="J206" s="64" t="s">
        <v>209</v>
      </c>
      <c r="K206" s="67">
        <v>54</v>
      </c>
      <c r="L206" s="67" t="s">
        <v>210</v>
      </c>
      <c r="M206" s="67"/>
      <c r="N206" s="74">
        <f t="shared" ref="N206:R207" si="14">N207</f>
        <v>0</v>
      </c>
      <c r="O206" s="519">
        <f t="shared" si="14"/>
        <v>1000</v>
      </c>
      <c r="P206" s="345">
        <v>0</v>
      </c>
      <c r="Q206" s="588">
        <f t="shared" si="14"/>
        <v>0</v>
      </c>
      <c r="R206" s="588">
        <f t="shared" si="14"/>
        <v>1000</v>
      </c>
      <c r="S206" s="31"/>
      <c r="T206" s="31"/>
      <c r="U206" s="31"/>
      <c r="V206" s="31"/>
      <c r="W206" s="31"/>
      <c r="X206" s="31"/>
      <c r="Y206" s="31"/>
    </row>
    <row r="207" spans="1:25">
      <c r="A207" s="31" t="s">
        <v>211</v>
      </c>
      <c r="B207" s="31">
        <v>1</v>
      </c>
      <c r="C207" s="31"/>
      <c r="D207" s="31">
        <v>3</v>
      </c>
      <c r="E207" s="31"/>
      <c r="F207" s="31">
        <v>5</v>
      </c>
      <c r="G207" s="31"/>
      <c r="H207" s="31"/>
      <c r="I207" s="31"/>
      <c r="J207" s="64" t="s">
        <v>212</v>
      </c>
      <c r="K207" s="65">
        <v>542</v>
      </c>
      <c r="L207" s="65" t="s">
        <v>210</v>
      </c>
      <c r="M207" s="65"/>
      <c r="N207" s="66">
        <f t="shared" si="14"/>
        <v>0</v>
      </c>
      <c r="O207" s="516">
        <f>O210</f>
        <v>1000</v>
      </c>
      <c r="P207" s="344">
        <f>P210</f>
        <v>2012.16</v>
      </c>
      <c r="Q207" s="587">
        <f t="shared" ref="Q207:R207" si="15">Q210</f>
        <v>0</v>
      </c>
      <c r="R207" s="587">
        <f t="shared" si="15"/>
        <v>1000</v>
      </c>
      <c r="S207" s="31"/>
      <c r="T207" s="31"/>
      <c r="U207" s="31"/>
      <c r="V207" s="31"/>
      <c r="W207" s="31"/>
      <c r="X207" s="31"/>
      <c r="Y207" s="31"/>
    </row>
    <row r="208" spans="1:25" hidden="1">
      <c r="A208" s="31" t="s">
        <v>213</v>
      </c>
      <c r="B208" s="31">
        <v>1</v>
      </c>
      <c r="C208" s="31"/>
      <c r="D208" s="31">
        <v>3</v>
      </c>
      <c r="E208" s="31"/>
      <c r="F208" s="31">
        <v>5</v>
      </c>
      <c r="G208" s="31"/>
      <c r="H208" s="31"/>
      <c r="I208" s="31"/>
      <c r="J208" s="64" t="s">
        <v>214</v>
      </c>
      <c r="K208" s="82">
        <v>5141</v>
      </c>
      <c r="L208" s="78"/>
      <c r="M208" s="82"/>
      <c r="N208" s="142">
        <v>0</v>
      </c>
      <c r="O208" s="546">
        <v>0</v>
      </c>
      <c r="P208" s="347">
        <v>0</v>
      </c>
      <c r="Q208" s="590">
        <v>0</v>
      </c>
      <c r="R208" s="590">
        <v>0</v>
      </c>
      <c r="S208" s="31"/>
      <c r="T208" s="31"/>
      <c r="U208" s="31"/>
      <c r="V208" s="31"/>
      <c r="W208" s="31"/>
      <c r="X208" s="31"/>
      <c r="Y208" s="31"/>
    </row>
    <row r="209" spans="1:25" hidden="1">
      <c r="A209" s="31" t="s">
        <v>154</v>
      </c>
      <c r="B209" s="31">
        <v>1</v>
      </c>
      <c r="C209" s="31"/>
      <c r="D209" s="31">
        <v>3</v>
      </c>
      <c r="E209" s="31"/>
      <c r="F209" s="31">
        <v>5</v>
      </c>
      <c r="G209" s="31"/>
      <c r="H209" s="31"/>
      <c r="I209" s="31"/>
      <c r="J209" s="64" t="s">
        <v>215</v>
      </c>
      <c r="K209" s="67">
        <v>3811</v>
      </c>
      <c r="L209" s="67"/>
      <c r="M209" s="67"/>
      <c r="N209" s="74"/>
      <c r="O209" s="519"/>
      <c r="P209" s="345">
        <v>0</v>
      </c>
      <c r="Q209" s="588">
        <v>0</v>
      </c>
      <c r="R209" s="588">
        <v>0</v>
      </c>
      <c r="S209" s="31"/>
      <c r="T209" s="31"/>
      <c r="U209" s="31"/>
      <c r="V209" s="31"/>
      <c r="W209" s="31"/>
      <c r="X209" s="31"/>
      <c r="Y209" s="31"/>
    </row>
    <row r="210" spans="1:25" ht="15.75" thickBot="1">
      <c r="A210" s="31" t="s">
        <v>154</v>
      </c>
      <c r="B210" s="31">
        <v>1</v>
      </c>
      <c r="C210" s="31"/>
      <c r="D210" s="31">
        <v>3</v>
      </c>
      <c r="E210" s="31"/>
      <c r="F210" s="31">
        <v>5</v>
      </c>
      <c r="G210" s="31"/>
      <c r="H210" s="31"/>
      <c r="I210" s="31"/>
      <c r="J210" s="64" t="s">
        <v>216</v>
      </c>
      <c r="K210" s="80">
        <v>5422</v>
      </c>
      <c r="L210" s="143" t="s">
        <v>721</v>
      </c>
      <c r="M210" s="144"/>
      <c r="N210" s="142"/>
      <c r="O210" s="546">
        <v>1000</v>
      </c>
      <c r="P210" s="370">
        <v>2012.16</v>
      </c>
      <c r="Q210" s="617">
        <v>0</v>
      </c>
      <c r="R210" s="617">
        <v>1000</v>
      </c>
      <c r="S210" s="31"/>
      <c r="T210" s="31"/>
      <c r="U210" s="31"/>
      <c r="V210" s="31"/>
      <c r="W210" s="31"/>
      <c r="X210" s="31"/>
      <c r="Y210" s="31"/>
    </row>
    <row r="211" spans="1:25">
      <c r="A211" s="50"/>
      <c r="B211" s="50"/>
      <c r="C211" s="50"/>
      <c r="D211" s="50"/>
      <c r="E211" s="50"/>
      <c r="F211" s="50"/>
      <c r="G211" s="50"/>
      <c r="H211" s="50"/>
      <c r="I211" s="50"/>
      <c r="J211" s="57"/>
      <c r="K211" s="145"/>
      <c r="L211" s="145" t="s">
        <v>83</v>
      </c>
      <c r="M211" s="145"/>
      <c r="N211" s="146">
        <f>N130</f>
        <v>1315871</v>
      </c>
      <c r="O211" s="547">
        <f>O130</f>
        <v>270037</v>
      </c>
      <c r="P211" s="547">
        <f t="shared" ref="P211:R211" si="16">P130</f>
        <v>103650.24000000002</v>
      </c>
      <c r="Q211" s="547">
        <f t="shared" si="16"/>
        <v>344072</v>
      </c>
      <c r="R211" s="547">
        <f t="shared" si="16"/>
        <v>270037</v>
      </c>
      <c r="S211" s="31"/>
      <c r="T211" s="31"/>
      <c r="U211" s="31"/>
      <c r="V211" s="31"/>
      <c r="W211" s="31"/>
      <c r="X211" s="31"/>
      <c r="Y211" s="31"/>
    </row>
    <row r="212" spans="1:25">
      <c r="A212" s="31"/>
      <c r="B212" s="31"/>
      <c r="C212" s="31"/>
      <c r="D212" s="31"/>
      <c r="E212" s="31"/>
      <c r="F212" s="31"/>
      <c r="G212" s="31"/>
      <c r="H212" s="31"/>
      <c r="I212" s="31"/>
      <c r="J212" s="64"/>
      <c r="K212" s="98"/>
      <c r="L212" s="98"/>
      <c r="M212" s="98"/>
      <c r="N212" s="99"/>
      <c r="O212" s="527"/>
      <c r="P212" s="352"/>
      <c r="Q212" s="595"/>
      <c r="R212" s="595"/>
      <c r="S212" s="31"/>
      <c r="T212" s="31"/>
      <c r="U212" s="31"/>
      <c r="V212" s="31"/>
      <c r="W212" s="31"/>
      <c r="X212" s="31"/>
      <c r="Y212" s="31"/>
    </row>
    <row r="213" spans="1:25">
      <c r="A213" s="50"/>
      <c r="B213" s="50"/>
      <c r="C213" s="50"/>
      <c r="D213" s="50"/>
      <c r="E213" s="50"/>
      <c r="F213" s="50"/>
      <c r="G213" s="50"/>
      <c r="H213" s="50"/>
      <c r="I213" s="50"/>
      <c r="J213" s="57"/>
      <c r="K213" s="49" t="s">
        <v>217</v>
      </c>
      <c r="L213" s="771" t="s">
        <v>218</v>
      </c>
      <c r="M213" s="771"/>
      <c r="N213" s="105"/>
      <c r="O213" s="531"/>
      <c r="P213" s="357"/>
      <c r="Q213" s="602"/>
      <c r="R213" s="602"/>
      <c r="S213" s="31"/>
      <c r="T213" s="31"/>
      <c r="U213" s="31"/>
      <c r="V213" s="31"/>
      <c r="W213" s="31"/>
      <c r="X213" s="31"/>
      <c r="Y213" s="31"/>
    </row>
    <row r="214" spans="1:25">
      <c r="A214" s="54" t="s">
        <v>219</v>
      </c>
      <c r="B214" s="54"/>
      <c r="C214" s="54"/>
      <c r="D214" s="54"/>
      <c r="E214" s="54"/>
      <c r="F214" s="54"/>
      <c r="G214" s="54"/>
      <c r="H214" s="54"/>
      <c r="I214" s="54"/>
      <c r="J214" s="60"/>
      <c r="K214" s="53" t="s">
        <v>220</v>
      </c>
      <c r="L214" s="53" t="s">
        <v>221</v>
      </c>
      <c r="M214" s="53"/>
      <c r="N214" s="61"/>
      <c r="O214" s="513"/>
      <c r="P214" s="354"/>
      <c r="Q214" s="615"/>
      <c r="R214" s="615"/>
      <c r="S214" s="31"/>
      <c r="T214" s="31"/>
      <c r="U214" s="31"/>
      <c r="V214" s="31"/>
      <c r="W214" s="31"/>
      <c r="X214" s="31"/>
      <c r="Y214" s="31"/>
    </row>
    <row r="215" spans="1:25">
      <c r="A215" s="26" t="s">
        <v>222</v>
      </c>
      <c r="B215" s="26"/>
      <c r="C215" s="26"/>
      <c r="D215" s="26"/>
      <c r="E215" s="26"/>
      <c r="F215" s="26">
        <v>5</v>
      </c>
      <c r="G215" s="26"/>
      <c r="H215" s="26"/>
      <c r="I215" s="26"/>
      <c r="J215" s="32" t="s">
        <v>669</v>
      </c>
      <c r="K215" s="148">
        <v>3</v>
      </c>
      <c r="L215" s="148" t="s">
        <v>9</v>
      </c>
      <c r="M215" s="148"/>
      <c r="N215" s="149">
        <f t="shared" ref="N215:R217" si="17">N216</f>
        <v>16429</v>
      </c>
      <c r="O215" s="548">
        <f t="shared" si="17"/>
        <v>10000</v>
      </c>
      <c r="P215" s="372">
        <f t="shared" si="17"/>
        <v>0</v>
      </c>
      <c r="Q215" s="619">
        <f t="shared" si="17"/>
        <v>1000</v>
      </c>
      <c r="R215" s="619">
        <f t="shared" si="17"/>
        <v>10000</v>
      </c>
      <c r="S215" s="31"/>
      <c r="T215" s="31"/>
      <c r="U215" s="31"/>
      <c r="V215" s="31"/>
      <c r="W215" s="31"/>
      <c r="X215" s="31"/>
      <c r="Y215" s="31"/>
    </row>
    <row r="216" spans="1:25">
      <c r="A216" s="26" t="s">
        <v>222</v>
      </c>
      <c r="B216" s="26"/>
      <c r="C216" s="26"/>
      <c r="D216" s="26"/>
      <c r="E216" s="26"/>
      <c r="F216" s="26">
        <v>5</v>
      </c>
      <c r="G216" s="26"/>
      <c r="H216" s="26"/>
      <c r="I216" s="26"/>
      <c r="J216" s="32" t="s">
        <v>669</v>
      </c>
      <c r="K216" s="150">
        <v>32</v>
      </c>
      <c r="L216" s="151" t="s">
        <v>26</v>
      </c>
      <c r="M216" s="152"/>
      <c r="N216" s="153">
        <f t="shared" si="17"/>
        <v>16429</v>
      </c>
      <c r="O216" s="549">
        <f t="shared" si="17"/>
        <v>10000</v>
      </c>
      <c r="P216" s="373">
        <f t="shared" si="17"/>
        <v>0</v>
      </c>
      <c r="Q216" s="620">
        <f t="shared" si="17"/>
        <v>1000</v>
      </c>
      <c r="R216" s="620">
        <f t="shared" si="17"/>
        <v>10000</v>
      </c>
      <c r="S216" s="31"/>
      <c r="T216" s="31"/>
      <c r="U216" s="31"/>
      <c r="V216" s="31"/>
      <c r="W216" s="31"/>
      <c r="X216" s="31"/>
      <c r="Y216" s="31"/>
    </row>
    <row r="217" spans="1:25">
      <c r="A217" s="26" t="s">
        <v>222</v>
      </c>
      <c r="B217" s="26"/>
      <c r="C217" s="26"/>
      <c r="D217" s="26"/>
      <c r="E217" s="26"/>
      <c r="F217" s="26">
        <v>5</v>
      </c>
      <c r="G217" s="26"/>
      <c r="H217" s="26"/>
      <c r="I217" s="26"/>
      <c r="J217" s="32" t="s">
        <v>669</v>
      </c>
      <c r="K217" s="148">
        <v>323</v>
      </c>
      <c r="L217" s="148" t="s">
        <v>67</v>
      </c>
      <c r="M217" s="148"/>
      <c r="N217" s="149">
        <f t="shared" si="17"/>
        <v>16429</v>
      </c>
      <c r="O217" s="548">
        <f t="shared" si="17"/>
        <v>10000</v>
      </c>
      <c r="P217" s="372">
        <f t="shared" si="17"/>
        <v>0</v>
      </c>
      <c r="Q217" s="619">
        <f t="shared" si="17"/>
        <v>1000</v>
      </c>
      <c r="R217" s="619">
        <f t="shared" si="17"/>
        <v>10000</v>
      </c>
      <c r="S217" s="31"/>
      <c r="T217" s="31"/>
      <c r="U217" s="31"/>
      <c r="V217" s="31"/>
      <c r="W217" s="31"/>
      <c r="X217" s="31"/>
      <c r="Y217" s="31"/>
    </row>
    <row r="218" spans="1:25" ht="15.75" thickBot="1">
      <c r="A218" s="26" t="s">
        <v>222</v>
      </c>
      <c r="B218" s="26"/>
      <c r="C218" s="26"/>
      <c r="D218" s="26"/>
      <c r="E218" s="26"/>
      <c r="F218" s="26">
        <v>5</v>
      </c>
      <c r="G218" s="26"/>
      <c r="H218" s="26"/>
      <c r="I218" s="26"/>
      <c r="J218" s="32" t="s">
        <v>669</v>
      </c>
      <c r="K218" s="150">
        <v>3232</v>
      </c>
      <c r="L218" s="767" t="s">
        <v>223</v>
      </c>
      <c r="M218" s="768"/>
      <c r="N218" s="153">
        <v>16429</v>
      </c>
      <c r="O218" s="549">
        <v>10000</v>
      </c>
      <c r="P218" s="373">
        <v>0</v>
      </c>
      <c r="Q218" s="620">
        <v>1000</v>
      </c>
      <c r="R218" s="620">
        <v>10000</v>
      </c>
      <c r="S218" s="31">
        <v>676.09</v>
      </c>
      <c r="T218" s="31"/>
      <c r="U218" s="31"/>
      <c r="V218" s="31"/>
      <c r="W218" s="31"/>
      <c r="X218" s="31"/>
      <c r="Y218" s="31"/>
    </row>
    <row r="219" spans="1:25">
      <c r="A219" s="50"/>
      <c r="B219" s="50"/>
      <c r="C219" s="50"/>
      <c r="D219" s="50"/>
      <c r="E219" s="50"/>
      <c r="F219" s="50"/>
      <c r="G219" s="50"/>
      <c r="H219" s="50"/>
      <c r="I219" s="50"/>
      <c r="J219" s="57"/>
      <c r="K219" s="145"/>
      <c r="L219" s="145" t="s">
        <v>83</v>
      </c>
      <c r="M219" s="145"/>
      <c r="N219" s="146">
        <f>N215</f>
        <v>16429</v>
      </c>
      <c r="O219" s="547">
        <f>O215</f>
        <v>10000</v>
      </c>
      <c r="P219" s="371">
        <f>P215</f>
        <v>0</v>
      </c>
      <c r="Q219" s="618">
        <f>Q215</f>
        <v>1000</v>
      </c>
      <c r="R219" s="618">
        <f>R215</f>
        <v>10000</v>
      </c>
      <c r="S219" s="31"/>
      <c r="T219" s="31"/>
      <c r="U219" s="31"/>
      <c r="V219" s="31"/>
      <c r="W219" s="31"/>
      <c r="X219" s="31"/>
      <c r="Y219" s="31"/>
    </row>
    <row r="220" spans="1:25">
      <c r="A220" s="26"/>
      <c r="B220" s="26"/>
      <c r="C220" s="26"/>
      <c r="D220" s="26"/>
      <c r="E220" s="26"/>
      <c r="F220" s="26"/>
      <c r="G220" s="26"/>
      <c r="H220" s="26"/>
      <c r="I220" s="26"/>
      <c r="J220" s="32"/>
      <c r="K220" s="156"/>
      <c r="L220" s="156"/>
      <c r="M220" s="156"/>
      <c r="N220" s="29"/>
      <c r="O220" s="504"/>
      <c r="P220" s="367"/>
      <c r="Q220" s="621"/>
      <c r="R220" s="621"/>
      <c r="S220" s="31"/>
      <c r="T220" s="31"/>
      <c r="U220" s="31"/>
      <c r="V220" s="31"/>
      <c r="W220" s="31"/>
      <c r="X220" s="31"/>
      <c r="Y220" s="31"/>
    </row>
    <row r="221" spans="1:25">
      <c r="A221" s="54" t="s">
        <v>224</v>
      </c>
      <c r="B221" s="54"/>
      <c r="C221" s="54"/>
      <c r="D221" s="54"/>
      <c r="E221" s="54"/>
      <c r="F221" s="54"/>
      <c r="G221" s="54"/>
      <c r="H221" s="54"/>
      <c r="I221" s="54"/>
      <c r="J221" s="60"/>
      <c r="K221" s="53" t="s">
        <v>93</v>
      </c>
      <c r="L221" s="53" t="s">
        <v>225</v>
      </c>
      <c r="M221" s="53"/>
      <c r="N221" s="61"/>
      <c r="O221" s="513"/>
      <c r="P221" s="354"/>
      <c r="Q221" s="615"/>
      <c r="R221" s="615"/>
      <c r="S221" s="31"/>
      <c r="T221" s="31"/>
      <c r="U221" s="31"/>
      <c r="V221" s="31"/>
      <c r="W221" s="31"/>
      <c r="X221" s="31"/>
      <c r="Y221" s="31"/>
    </row>
    <row r="222" spans="1:25">
      <c r="A222" s="26" t="s">
        <v>224</v>
      </c>
      <c r="B222" s="26"/>
      <c r="C222" s="26"/>
      <c r="D222" s="26"/>
      <c r="E222" s="26"/>
      <c r="F222" s="26"/>
      <c r="G222" s="26"/>
      <c r="H222" s="26"/>
      <c r="I222" s="26"/>
      <c r="J222" s="32" t="s">
        <v>669</v>
      </c>
      <c r="K222" s="148">
        <v>3</v>
      </c>
      <c r="L222" s="148" t="s">
        <v>9</v>
      </c>
      <c r="M222" s="148"/>
      <c r="N222" s="149">
        <f t="shared" ref="N222:R224" si="18">N223</f>
        <v>0</v>
      </c>
      <c r="O222" s="548">
        <f t="shared" si="18"/>
        <v>600</v>
      </c>
      <c r="P222" s="372">
        <f t="shared" si="18"/>
        <v>0</v>
      </c>
      <c r="Q222" s="619">
        <f t="shared" si="18"/>
        <v>0</v>
      </c>
      <c r="R222" s="619">
        <f t="shared" si="18"/>
        <v>600</v>
      </c>
      <c r="S222" s="31"/>
      <c r="T222" s="31"/>
      <c r="U222" s="31"/>
      <c r="V222" s="31"/>
      <c r="W222" s="31"/>
      <c r="X222" s="31"/>
      <c r="Y222" s="31"/>
    </row>
    <row r="223" spans="1:25">
      <c r="A223" s="26" t="s">
        <v>224</v>
      </c>
      <c r="B223" s="26"/>
      <c r="C223" s="26"/>
      <c r="D223" s="26"/>
      <c r="E223" s="26"/>
      <c r="F223" s="26"/>
      <c r="G223" s="26"/>
      <c r="H223" s="26"/>
      <c r="I223" s="26"/>
      <c r="J223" s="32" t="s">
        <v>669</v>
      </c>
      <c r="K223" s="150">
        <v>38</v>
      </c>
      <c r="L223" s="151" t="s">
        <v>202</v>
      </c>
      <c r="M223" s="157"/>
      <c r="N223" s="158">
        <f t="shared" si="18"/>
        <v>0</v>
      </c>
      <c r="O223" s="550">
        <f t="shared" si="18"/>
        <v>600</v>
      </c>
      <c r="P223" s="373">
        <f t="shared" si="18"/>
        <v>0</v>
      </c>
      <c r="Q223" s="620">
        <f t="shared" si="18"/>
        <v>0</v>
      </c>
      <c r="R223" s="620">
        <f t="shared" si="18"/>
        <v>600</v>
      </c>
      <c r="S223" s="31"/>
      <c r="T223" s="31"/>
      <c r="U223" s="31"/>
      <c r="V223" s="31"/>
      <c r="W223" s="31"/>
      <c r="X223" s="31"/>
      <c r="Y223" s="31"/>
    </row>
    <row r="224" spans="1:25">
      <c r="A224" s="26" t="s">
        <v>224</v>
      </c>
      <c r="B224" s="26"/>
      <c r="C224" s="26"/>
      <c r="D224" s="26"/>
      <c r="E224" s="26"/>
      <c r="F224" s="26"/>
      <c r="G224" s="26"/>
      <c r="H224" s="26"/>
      <c r="I224" s="26"/>
      <c r="J224" s="32" t="s">
        <v>669</v>
      </c>
      <c r="K224" s="148">
        <v>383</v>
      </c>
      <c r="L224" s="769" t="s">
        <v>226</v>
      </c>
      <c r="M224" s="770"/>
      <c r="N224" s="158">
        <f t="shared" si="18"/>
        <v>0</v>
      </c>
      <c r="O224" s="550">
        <f t="shared" si="18"/>
        <v>600</v>
      </c>
      <c r="P224" s="372">
        <f t="shared" si="18"/>
        <v>0</v>
      </c>
      <c r="Q224" s="619">
        <f t="shared" si="18"/>
        <v>0</v>
      </c>
      <c r="R224" s="619">
        <f t="shared" si="18"/>
        <v>600</v>
      </c>
      <c r="S224" s="31"/>
      <c r="T224" s="31"/>
      <c r="U224" s="31"/>
      <c r="V224" s="31"/>
      <c r="W224" s="31"/>
      <c r="X224" s="31"/>
      <c r="Y224" s="31"/>
    </row>
    <row r="225" spans="1:25" ht="15.75" thickBot="1">
      <c r="A225" s="26" t="s">
        <v>224</v>
      </c>
      <c r="B225" s="26"/>
      <c r="C225" s="26"/>
      <c r="D225" s="26"/>
      <c r="E225" s="26"/>
      <c r="F225" s="26"/>
      <c r="G225" s="26"/>
      <c r="H225" s="26"/>
      <c r="I225" s="26"/>
      <c r="J225" s="32" t="s">
        <v>669</v>
      </c>
      <c r="K225" s="150">
        <v>3831</v>
      </c>
      <c r="L225" s="150" t="s">
        <v>225</v>
      </c>
      <c r="M225" s="150"/>
      <c r="N225" s="161">
        <v>0</v>
      </c>
      <c r="O225" s="551">
        <v>600</v>
      </c>
      <c r="P225" s="373">
        <v>0</v>
      </c>
      <c r="Q225" s="620">
        <v>0</v>
      </c>
      <c r="R225" s="620">
        <v>600</v>
      </c>
      <c r="S225" s="31"/>
      <c r="T225" s="31"/>
      <c r="U225" s="31"/>
      <c r="V225" s="31"/>
      <c r="W225" s="31"/>
      <c r="X225" s="31"/>
      <c r="Y225" s="31"/>
    </row>
    <row r="226" spans="1:25">
      <c r="A226" s="50"/>
      <c r="B226" s="50"/>
      <c r="C226" s="50"/>
      <c r="D226" s="50"/>
      <c r="E226" s="50"/>
      <c r="F226" s="50"/>
      <c r="G226" s="50"/>
      <c r="H226" s="50"/>
      <c r="I226" s="50"/>
      <c r="J226" s="57"/>
      <c r="K226" s="145"/>
      <c r="L226" s="145" t="s">
        <v>83</v>
      </c>
      <c r="M226" s="145"/>
      <c r="N226" s="146">
        <f>N222</f>
        <v>0</v>
      </c>
      <c r="O226" s="547">
        <f>O222</f>
        <v>600</v>
      </c>
      <c r="P226" s="371">
        <f>P222</f>
        <v>0</v>
      </c>
      <c r="Q226" s="618">
        <f>Q222</f>
        <v>0</v>
      </c>
      <c r="R226" s="618">
        <f>R222</f>
        <v>600</v>
      </c>
      <c r="S226" s="31"/>
      <c r="T226" s="31"/>
      <c r="U226" s="31"/>
      <c r="V226" s="31"/>
      <c r="W226" s="31"/>
      <c r="X226" s="31"/>
      <c r="Y226" s="31"/>
    </row>
    <row r="227" spans="1:25">
      <c r="A227" s="31"/>
      <c r="B227" s="31"/>
      <c r="C227" s="31"/>
      <c r="D227" s="31"/>
      <c r="E227" s="31"/>
      <c r="F227" s="31"/>
      <c r="G227" s="31"/>
      <c r="H227" s="31"/>
      <c r="I227" s="31"/>
      <c r="J227" s="64"/>
      <c r="K227" s="98"/>
      <c r="L227" s="31"/>
      <c r="M227" s="31"/>
      <c r="N227" s="113"/>
      <c r="O227" s="535"/>
      <c r="P227" s="352"/>
      <c r="Q227" s="605"/>
      <c r="R227" s="605"/>
      <c r="S227" s="31"/>
      <c r="T227" s="31"/>
      <c r="U227" s="31"/>
      <c r="V227" s="31"/>
      <c r="W227" s="31"/>
      <c r="X227" s="31"/>
      <c r="Y227" s="31"/>
    </row>
    <row r="228" spans="1:25">
      <c r="A228" s="50"/>
      <c r="B228" s="50"/>
      <c r="C228" s="50"/>
      <c r="D228" s="50"/>
      <c r="E228" s="50"/>
      <c r="F228" s="50"/>
      <c r="G228" s="50"/>
      <c r="H228" s="50"/>
      <c r="I228" s="50"/>
      <c r="J228" s="57"/>
      <c r="K228" s="49" t="s">
        <v>227</v>
      </c>
      <c r="L228" s="49" t="s">
        <v>228</v>
      </c>
      <c r="M228" s="49"/>
      <c r="N228" s="105"/>
      <c r="O228" s="531"/>
      <c r="P228" s="357"/>
      <c r="Q228" s="601"/>
      <c r="R228" s="601"/>
      <c r="S228" s="31"/>
      <c r="T228" s="31"/>
      <c r="U228" s="31"/>
      <c r="V228" s="31"/>
      <c r="W228" s="31"/>
      <c r="X228" s="31"/>
      <c r="Y228" s="31"/>
    </row>
    <row r="229" spans="1:25">
      <c r="A229" s="54" t="s">
        <v>229</v>
      </c>
      <c r="B229" s="54"/>
      <c r="C229" s="54"/>
      <c r="D229" s="54"/>
      <c r="E229" s="54"/>
      <c r="F229" s="54"/>
      <c r="G229" s="54"/>
      <c r="H229" s="54"/>
      <c r="I229" s="54"/>
      <c r="J229" s="60"/>
      <c r="K229" s="53" t="s">
        <v>230</v>
      </c>
      <c r="L229" s="54" t="s">
        <v>231</v>
      </c>
      <c r="M229" s="54"/>
      <c r="N229" s="55"/>
      <c r="O229" s="515"/>
      <c r="P229" s="354"/>
      <c r="Q229" s="615"/>
      <c r="R229" s="615"/>
      <c r="S229" s="31"/>
      <c r="T229" s="31"/>
      <c r="U229" s="31"/>
      <c r="V229" s="31"/>
      <c r="W229" s="31"/>
      <c r="X229" s="31"/>
      <c r="Y229" s="31"/>
    </row>
    <row r="230" spans="1:25">
      <c r="A230" s="31" t="s">
        <v>232</v>
      </c>
      <c r="B230" s="26"/>
      <c r="C230" s="26"/>
      <c r="D230" s="26"/>
      <c r="E230" s="26"/>
      <c r="F230" s="26"/>
      <c r="G230" s="26"/>
      <c r="H230" s="26"/>
      <c r="I230" s="26"/>
      <c r="J230" s="32" t="s">
        <v>669</v>
      </c>
      <c r="K230" s="148">
        <v>4</v>
      </c>
      <c r="L230" s="148" t="s">
        <v>11</v>
      </c>
      <c r="M230" s="148"/>
      <c r="N230" s="149">
        <f>N231</f>
        <v>0</v>
      </c>
      <c r="O230" s="548">
        <f>O231</f>
        <v>5500</v>
      </c>
      <c r="P230" s="372">
        <f>P231</f>
        <v>1433.08</v>
      </c>
      <c r="Q230" s="619">
        <f>Q231</f>
        <v>0</v>
      </c>
      <c r="R230" s="619">
        <f>R231</f>
        <v>5500</v>
      </c>
      <c r="S230" s="31"/>
      <c r="T230" s="31"/>
      <c r="U230" s="31"/>
      <c r="V230" s="31"/>
      <c r="W230" s="31"/>
      <c r="X230" s="31"/>
      <c r="Y230" s="31"/>
    </row>
    <row r="231" spans="1:25">
      <c r="A231" s="31" t="s">
        <v>232</v>
      </c>
      <c r="B231" s="26"/>
      <c r="C231" s="26"/>
      <c r="D231" s="26"/>
      <c r="E231" s="26"/>
      <c r="F231" s="26"/>
      <c r="G231" s="26"/>
      <c r="H231" s="26"/>
      <c r="I231" s="26"/>
      <c r="J231" s="32" t="s">
        <v>669</v>
      </c>
      <c r="K231" s="150">
        <v>42</v>
      </c>
      <c r="L231" s="150" t="s">
        <v>233</v>
      </c>
      <c r="M231" s="150"/>
      <c r="N231" s="161">
        <f>N232+N234+N239</f>
        <v>0</v>
      </c>
      <c r="O231" s="551">
        <f>O232+O234+O239</f>
        <v>5500</v>
      </c>
      <c r="P231" s="373">
        <f>P232+P234+P239</f>
        <v>1433.08</v>
      </c>
      <c r="Q231" s="620">
        <f>Q232+Q234+Q239</f>
        <v>0</v>
      </c>
      <c r="R231" s="620">
        <f>R232+R234+R239</f>
        <v>5500</v>
      </c>
      <c r="S231" s="31"/>
      <c r="T231" s="31"/>
      <c r="U231" s="31"/>
      <c r="V231" s="31"/>
      <c r="W231" s="31"/>
      <c r="X231" s="31"/>
      <c r="Y231" s="31"/>
    </row>
    <row r="232" spans="1:25" hidden="1">
      <c r="A232" s="31" t="s">
        <v>232</v>
      </c>
      <c r="B232" s="26"/>
      <c r="C232" s="26"/>
      <c r="D232" s="26"/>
      <c r="E232" s="26"/>
      <c r="F232" s="26"/>
      <c r="G232" s="26"/>
      <c r="H232" s="26"/>
      <c r="I232" s="26"/>
      <c r="J232" s="32">
        <v>133</v>
      </c>
      <c r="K232" s="148">
        <v>421</v>
      </c>
      <c r="L232" s="769" t="s">
        <v>234</v>
      </c>
      <c r="M232" s="770"/>
      <c r="N232" s="158">
        <f>N233</f>
        <v>0</v>
      </c>
      <c r="O232" s="550">
        <f>O233</f>
        <v>0</v>
      </c>
      <c r="P232" s="372">
        <f>P233</f>
        <v>0</v>
      </c>
      <c r="Q232" s="619">
        <f>Q233</f>
        <v>0</v>
      </c>
      <c r="R232" s="619">
        <f>R233</f>
        <v>0</v>
      </c>
      <c r="S232" s="31"/>
      <c r="T232" s="31"/>
      <c r="U232" s="31"/>
      <c r="V232" s="31"/>
      <c r="W232" s="31"/>
      <c r="X232" s="31"/>
      <c r="Y232" s="31"/>
    </row>
    <row r="233" spans="1:25" hidden="1">
      <c r="A233" s="31" t="s">
        <v>232</v>
      </c>
      <c r="B233" s="26"/>
      <c r="C233" s="26"/>
      <c r="D233" s="26"/>
      <c r="E233" s="26"/>
      <c r="F233" s="26"/>
      <c r="G233" s="26"/>
      <c r="H233" s="26"/>
      <c r="I233" s="26"/>
      <c r="J233" s="32">
        <v>133</v>
      </c>
      <c r="K233" s="150">
        <v>4214</v>
      </c>
      <c r="L233" s="767" t="s">
        <v>235</v>
      </c>
      <c r="M233" s="768"/>
      <c r="N233" s="153">
        <v>0</v>
      </c>
      <c r="O233" s="549">
        <v>0</v>
      </c>
      <c r="P233" s="372">
        <v>0</v>
      </c>
      <c r="Q233" s="620">
        <v>0</v>
      </c>
      <c r="R233" s="620">
        <v>0</v>
      </c>
      <c r="S233" s="31"/>
      <c r="T233" s="31"/>
      <c r="U233" s="31"/>
      <c r="V233" s="31"/>
      <c r="W233" s="31"/>
      <c r="X233" s="31"/>
      <c r="Y233" s="31"/>
    </row>
    <row r="234" spans="1:25">
      <c r="A234" s="31" t="s">
        <v>232</v>
      </c>
      <c r="B234" s="26"/>
      <c r="C234" s="26"/>
      <c r="D234" s="26"/>
      <c r="E234" s="26"/>
      <c r="F234" s="26"/>
      <c r="G234" s="26"/>
      <c r="H234" s="26"/>
      <c r="I234" s="26"/>
      <c r="J234" s="32" t="s">
        <v>669</v>
      </c>
      <c r="K234" s="148">
        <v>422</v>
      </c>
      <c r="L234" s="769" t="s">
        <v>236</v>
      </c>
      <c r="M234" s="770"/>
      <c r="N234" s="158">
        <f>N235+N236+N237</f>
        <v>0</v>
      </c>
      <c r="O234" s="550">
        <f>O235+O236+O237</f>
        <v>4000</v>
      </c>
      <c r="P234" s="372">
        <f>P235+P236+P237+P238</f>
        <v>1433.08</v>
      </c>
      <c r="Q234" s="619">
        <f>Q235+Q236+Q237</f>
        <v>0</v>
      </c>
      <c r="R234" s="619">
        <f>R235+R236+R237</f>
        <v>4000</v>
      </c>
      <c r="S234" s="31"/>
      <c r="T234" s="31"/>
      <c r="U234" s="31"/>
      <c r="V234" s="31"/>
      <c r="W234" s="31"/>
      <c r="X234" s="31"/>
      <c r="Y234" s="31"/>
    </row>
    <row r="235" spans="1:25">
      <c r="A235" s="31" t="s">
        <v>232</v>
      </c>
      <c r="B235" s="26"/>
      <c r="C235" s="26"/>
      <c r="D235" s="26"/>
      <c r="E235" s="26"/>
      <c r="F235" s="26"/>
      <c r="G235" s="26"/>
      <c r="H235" s="26"/>
      <c r="I235" s="26"/>
      <c r="J235" s="32" t="s">
        <v>669</v>
      </c>
      <c r="K235" s="150">
        <v>4221</v>
      </c>
      <c r="L235" s="767" t="s">
        <v>237</v>
      </c>
      <c r="M235" s="768"/>
      <c r="N235" s="153">
        <v>0</v>
      </c>
      <c r="O235" s="549">
        <v>2000</v>
      </c>
      <c r="P235" s="373">
        <v>0</v>
      </c>
      <c r="Q235" s="620">
        <v>0</v>
      </c>
      <c r="R235" s="620">
        <v>2000</v>
      </c>
      <c r="S235" s="31"/>
      <c r="T235" s="31"/>
      <c r="U235" s="31"/>
      <c r="V235" s="31"/>
      <c r="W235" s="31"/>
      <c r="X235" s="31"/>
      <c r="Y235" s="31"/>
    </row>
    <row r="236" spans="1:25">
      <c r="A236" s="31" t="s">
        <v>232</v>
      </c>
      <c r="B236" s="26"/>
      <c r="C236" s="26"/>
      <c r="D236" s="26"/>
      <c r="E236" s="26"/>
      <c r="F236" s="26"/>
      <c r="G236" s="26"/>
      <c r="H236" s="26"/>
      <c r="I236" s="26"/>
      <c r="J236" s="32" t="s">
        <v>669</v>
      </c>
      <c r="K236" s="162">
        <v>4221</v>
      </c>
      <c r="L236" s="154" t="s">
        <v>238</v>
      </c>
      <c r="M236" s="155"/>
      <c r="N236" s="153">
        <v>0</v>
      </c>
      <c r="O236" s="549">
        <v>2000</v>
      </c>
      <c r="P236" s="373">
        <v>862.5</v>
      </c>
      <c r="Q236" s="620">
        <v>0</v>
      </c>
      <c r="R236" s="620">
        <v>2000</v>
      </c>
      <c r="S236" s="31"/>
      <c r="T236" s="31"/>
      <c r="U236" s="31"/>
      <c r="V236" s="31"/>
      <c r="W236" s="31"/>
      <c r="X236" s="31"/>
      <c r="Y236" s="31"/>
    </row>
    <row r="237" spans="1:25">
      <c r="A237" s="31" t="s">
        <v>232</v>
      </c>
      <c r="B237" s="26"/>
      <c r="C237" s="26"/>
      <c r="D237" s="26"/>
      <c r="E237" s="26"/>
      <c r="F237" s="26"/>
      <c r="G237" s="26"/>
      <c r="H237" s="26"/>
      <c r="I237" s="26"/>
      <c r="J237" s="32">
        <v>133</v>
      </c>
      <c r="K237" s="162">
        <v>4223</v>
      </c>
      <c r="L237" s="154" t="s">
        <v>722</v>
      </c>
      <c r="M237" s="155"/>
      <c r="N237" s="153">
        <v>0</v>
      </c>
      <c r="O237" s="549">
        <v>0</v>
      </c>
      <c r="P237" s="373">
        <v>570.58000000000004</v>
      </c>
      <c r="Q237" s="620">
        <v>0</v>
      </c>
      <c r="R237" s="620">
        <v>0</v>
      </c>
      <c r="S237" s="31"/>
      <c r="T237" s="31"/>
      <c r="U237" s="31"/>
      <c r="V237" s="31"/>
      <c r="W237" s="31"/>
      <c r="X237" s="31"/>
      <c r="Y237" s="31"/>
    </row>
    <row r="238" spans="1:25">
      <c r="A238" s="31"/>
      <c r="B238" s="26"/>
      <c r="C238" s="26"/>
      <c r="D238" s="26"/>
      <c r="E238" s="26"/>
      <c r="F238" s="26"/>
      <c r="G238" s="26"/>
      <c r="H238" s="26"/>
      <c r="I238" s="26"/>
      <c r="J238" s="32"/>
      <c r="K238" s="162">
        <v>4225</v>
      </c>
      <c r="L238" s="154" t="s">
        <v>775</v>
      </c>
      <c r="M238" s="155"/>
      <c r="N238" s="153"/>
      <c r="O238" s="549">
        <v>0</v>
      </c>
      <c r="P238" s="373">
        <v>0</v>
      </c>
      <c r="Q238" s="620">
        <v>0</v>
      </c>
      <c r="R238" s="620">
        <v>0</v>
      </c>
      <c r="S238" s="31"/>
      <c r="T238" s="31"/>
      <c r="U238" s="31"/>
      <c r="V238" s="31"/>
      <c r="W238" s="31"/>
      <c r="X238" s="31"/>
      <c r="Y238" s="31"/>
    </row>
    <row r="239" spans="1:25">
      <c r="A239" s="31" t="s">
        <v>232</v>
      </c>
      <c r="B239" s="26"/>
      <c r="C239" s="26"/>
      <c r="D239" s="26"/>
      <c r="E239" s="26"/>
      <c r="F239" s="26"/>
      <c r="G239" s="26"/>
      <c r="H239" s="26"/>
      <c r="I239" s="26"/>
      <c r="J239" s="32" t="s">
        <v>669</v>
      </c>
      <c r="K239" s="163">
        <v>426</v>
      </c>
      <c r="L239" s="769" t="s">
        <v>239</v>
      </c>
      <c r="M239" s="770"/>
      <c r="N239" s="158">
        <f>N240+N241</f>
        <v>0</v>
      </c>
      <c r="O239" s="550">
        <f>O240+O241</f>
        <v>1500</v>
      </c>
      <c r="P239" s="372">
        <f>P240+P241</f>
        <v>0</v>
      </c>
      <c r="Q239" s="619">
        <f>Q240+Q241</f>
        <v>0</v>
      </c>
      <c r="R239" s="619">
        <f>R240+R241</f>
        <v>1500</v>
      </c>
      <c r="S239" s="31"/>
      <c r="T239" s="31"/>
      <c r="U239" s="31"/>
      <c r="V239" s="31"/>
      <c r="W239" s="31"/>
      <c r="X239" s="31"/>
      <c r="Y239" s="31"/>
    </row>
    <row r="240" spans="1:25" ht="15.75" thickBot="1">
      <c r="A240" s="31" t="s">
        <v>232</v>
      </c>
      <c r="B240" s="26"/>
      <c r="C240" s="26"/>
      <c r="D240" s="26"/>
      <c r="E240" s="26"/>
      <c r="F240" s="26"/>
      <c r="G240" s="26"/>
      <c r="H240" s="26"/>
      <c r="I240" s="26"/>
      <c r="J240" s="32" t="s">
        <v>669</v>
      </c>
      <c r="K240" s="162">
        <v>4262</v>
      </c>
      <c r="L240" s="767" t="s">
        <v>240</v>
      </c>
      <c r="M240" s="768"/>
      <c r="N240" s="153">
        <v>0</v>
      </c>
      <c r="O240" s="549">
        <v>1500</v>
      </c>
      <c r="P240" s="373">
        <v>0</v>
      </c>
      <c r="Q240" s="620">
        <v>0</v>
      </c>
      <c r="R240" s="620">
        <v>1500</v>
      </c>
      <c r="S240" s="31"/>
      <c r="T240" s="31"/>
      <c r="U240" s="31"/>
      <c r="V240" s="31"/>
      <c r="W240" s="31"/>
      <c r="X240" s="31"/>
      <c r="Y240" s="31"/>
    </row>
    <row r="241" spans="1:25" ht="15.75" hidden="1" thickBot="1">
      <c r="A241" s="31" t="s">
        <v>232</v>
      </c>
      <c r="B241" s="26">
        <v>1</v>
      </c>
      <c r="C241" s="26"/>
      <c r="D241" s="26">
        <v>3</v>
      </c>
      <c r="E241" s="26"/>
      <c r="F241" s="26"/>
      <c r="G241" s="26"/>
      <c r="H241" s="26"/>
      <c r="I241" s="26"/>
      <c r="J241" s="32">
        <v>133</v>
      </c>
      <c r="K241" s="162">
        <v>4264</v>
      </c>
      <c r="L241" s="767" t="s">
        <v>241</v>
      </c>
      <c r="M241" s="768"/>
      <c r="N241" s="153">
        <v>0</v>
      </c>
      <c r="O241" s="549">
        <v>0</v>
      </c>
      <c r="P241" s="372">
        <v>0</v>
      </c>
      <c r="Q241" s="620">
        <v>0</v>
      </c>
      <c r="R241" s="620">
        <v>0</v>
      </c>
      <c r="S241" s="31"/>
      <c r="T241" s="31"/>
      <c r="U241" s="31"/>
      <c r="V241" s="31"/>
      <c r="W241" s="31"/>
      <c r="X241" s="31"/>
      <c r="Y241" s="31"/>
    </row>
    <row r="242" spans="1:25">
      <c r="A242" s="50"/>
      <c r="B242" s="50"/>
      <c r="C242" s="50"/>
      <c r="D242" s="50"/>
      <c r="E242" s="50"/>
      <c r="F242" s="50"/>
      <c r="G242" s="50"/>
      <c r="H242" s="50"/>
      <c r="I242" s="50"/>
      <c r="J242" s="57"/>
      <c r="K242" s="145"/>
      <c r="L242" s="145" t="s">
        <v>83</v>
      </c>
      <c r="M242" s="145"/>
      <c r="N242" s="146">
        <f>N230</f>
        <v>0</v>
      </c>
      <c r="O242" s="547">
        <f>O230</f>
        <v>5500</v>
      </c>
      <c r="P242" s="371">
        <f>P230</f>
        <v>1433.08</v>
      </c>
      <c r="Q242" s="618">
        <f>Q230</f>
        <v>0</v>
      </c>
      <c r="R242" s="618">
        <f>R230</f>
        <v>5500</v>
      </c>
      <c r="S242" s="31"/>
      <c r="T242" s="31"/>
      <c r="U242" s="31"/>
      <c r="V242" s="31"/>
      <c r="W242" s="31"/>
      <c r="X242" s="31"/>
      <c r="Y242" s="31"/>
    </row>
    <row r="243" spans="1:25">
      <c r="A243" s="26"/>
      <c r="B243" s="26"/>
      <c r="C243" s="26"/>
      <c r="D243" s="26"/>
      <c r="E243" s="26"/>
      <c r="F243" s="26"/>
      <c r="G243" s="26"/>
      <c r="H243" s="26"/>
      <c r="I243" s="26"/>
      <c r="J243" s="32"/>
      <c r="K243" s="156"/>
      <c r="L243" s="156"/>
      <c r="M243" s="156"/>
      <c r="N243" s="29"/>
      <c r="O243" s="504"/>
      <c r="P243" s="367"/>
      <c r="Q243" s="621"/>
      <c r="R243" s="621"/>
      <c r="S243" s="31"/>
      <c r="T243" s="31"/>
      <c r="U243" s="31"/>
      <c r="V243" s="31"/>
      <c r="W243" s="31"/>
      <c r="X243" s="31"/>
      <c r="Y243" s="31"/>
    </row>
    <row r="244" spans="1:25">
      <c r="A244" s="50"/>
      <c r="B244" s="50"/>
      <c r="C244" s="50"/>
      <c r="D244" s="50"/>
      <c r="E244" s="50"/>
      <c r="F244" s="50"/>
      <c r="G244" s="50"/>
      <c r="H244" s="50"/>
      <c r="I244" s="50"/>
      <c r="J244" s="57"/>
      <c r="K244" s="49" t="s">
        <v>242</v>
      </c>
      <c r="L244" s="771" t="s">
        <v>243</v>
      </c>
      <c r="M244" s="771"/>
      <c r="N244" s="105"/>
      <c r="O244" s="531"/>
      <c r="P244" s="357"/>
      <c r="Q244" s="601"/>
      <c r="R244" s="601"/>
      <c r="S244" s="31"/>
      <c r="T244" s="31"/>
      <c r="U244" s="31"/>
      <c r="V244" s="31"/>
      <c r="W244" s="31"/>
      <c r="X244" s="31"/>
      <c r="Y244" s="31"/>
    </row>
    <row r="245" spans="1:25">
      <c r="A245" s="54" t="s">
        <v>244</v>
      </c>
      <c r="B245" s="54"/>
      <c r="C245" s="54"/>
      <c r="D245" s="54"/>
      <c r="E245" s="54"/>
      <c r="F245" s="54"/>
      <c r="G245" s="54"/>
      <c r="H245" s="54"/>
      <c r="I245" s="54"/>
      <c r="J245" s="60"/>
      <c r="K245" s="53" t="s">
        <v>93</v>
      </c>
      <c r="L245" s="54" t="s">
        <v>245</v>
      </c>
      <c r="M245" s="53"/>
      <c r="N245" s="61"/>
      <c r="O245" s="513"/>
      <c r="P245" s="354"/>
      <c r="Q245" s="598"/>
      <c r="R245" s="598"/>
      <c r="S245" s="31"/>
      <c r="T245" s="31"/>
      <c r="U245" s="31"/>
      <c r="V245" s="31"/>
      <c r="W245" s="31"/>
      <c r="X245" s="31"/>
      <c r="Y245" s="31"/>
    </row>
    <row r="246" spans="1:25">
      <c r="A246" s="31" t="s">
        <v>246</v>
      </c>
      <c r="B246" s="26">
        <v>1</v>
      </c>
      <c r="C246" s="26"/>
      <c r="D246" s="26">
        <v>3</v>
      </c>
      <c r="E246" s="26"/>
      <c r="F246" s="26"/>
      <c r="G246" s="26"/>
      <c r="H246" s="26"/>
      <c r="I246" s="26"/>
      <c r="J246" s="32" t="s">
        <v>247</v>
      </c>
      <c r="K246" s="148">
        <v>3</v>
      </c>
      <c r="L246" s="148" t="s">
        <v>9</v>
      </c>
      <c r="M246" s="148"/>
      <c r="N246" s="149">
        <f>N247+N250+N253</f>
        <v>0</v>
      </c>
      <c r="O246" s="548">
        <f>O247+O250+O253</f>
        <v>14000</v>
      </c>
      <c r="P246" s="372">
        <f>P247+P250+P253</f>
        <v>549.41</v>
      </c>
      <c r="Q246" s="619">
        <f>Q247+Q250+Q253</f>
        <v>12000</v>
      </c>
      <c r="R246" s="619">
        <f>R247+R250+R253</f>
        <v>14000</v>
      </c>
      <c r="S246" s="31"/>
      <c r="T246" s="31"/>
      <c r="U246" s="31"/>
      <c r="V246" s="31"/>
      <c r="W246" s="31"/>
      <c r="X246" s="31"/>
      <c r="Y246" s="31"/>
    </row>
    <row r="247" spans="1:25" ht="13.15" customHeight="1">
      <c r="A247" s="31" t="s">
        <v>246</v>
      </c>
      <c r="B247" s="26">
        <v>1</v>
      </c>
      <c r="C247" s="26"/>
      <c r="D247" s="26">
        <v>3</v>
      </c>
      <c r="E247" s="26"/>
      <c r="F247" s="26"/>
      <c r="G247" s="26"/>
      <c r="H247" s="26"/>
      <c r="I247" s="26"/>
      <c r="J247" s="32" t="s">
        <v>247</v>
      </c>
      <c r="K247" s="150">
        <v>32</v>
      </c>
      <c r="L247" s="767" t="s">
        <v>26</v>
      </c>
      <c r="M247" s="768"/>
      <c r="N247" s="153">
        <f t="shared" ref="N247:R248" si="19">N248</f>
        <v>0</v>
      </c>
      <c r="O247" s="549">
        <f t="shared" si="19"/>
        <v>0</v>
      </c>
      <c r="P247" s="372">
        <f t="shared" si="19"/>
        <v>0</v>
      </c>
      <c r="Q247" s="619">
        <f t="shared" si="19"/>
        <v>0</v>
      </c>
      <c r="R247" s="619">
        <f t="shared" si="19"/>
        <v>0</v>
      </c>
      <c r="S247" s="31"/>
      <c r="T247" s="31"/>
      <c r="U247" s="31"/>
      <c r="V247" s="31"/>
      <c r="W247" s="31"/>
      <c r="X247" s="31"/>
      <c r="Y247" s="31"/>
    </row>
    <row r="248" spans="1:25" ht="13.15" customHeight="1">
      <c r="A248" s="31" t="s">
        <v>246</v>
      </c>
      <c r="B248" s="26">
        <v>1</v>
      </c>
      <c r="C248" s="26"/>
      <c r="D248" s="26">
        <v>3</v>
      </c>
      <c r="E248" s="26"/>
      <c r="F248" s="26"/>
      <c r="G248" s="26"/>
      <c r="H248" s="26"/>
      <c r="I248" s="26"/>
      <c r="J248" s="32" t="s">
        <v>247</v>
      </c>
      <c r="K248" s="148">
        <v>323</v>
      </c>
      <c r="L248" s="769" t="s">
        <v>67</v>
      </c>
      <c r="M248" s="770"/>
      <c r="N248" s="158">
        <f t="shared" si="19"/>
        <v>0</v>
      </c>
      <c r="O248" s="550">
        <f t="shared" si="19"/>
        <v>0</v>
      </c>
      <c r="P248" s="372">
        <f t="shared" si="19"/>
        <v>0</v>
      </c>
      <c r="Q248" s="619">
        <f t="shared" si="19"/>
        <v>0</v>
      </c>
      <c r="R248" s="619">
        <f t="shared" si="19"/>
        <v>0</v>
      </c>
      <c r="S248" s="31"/>
      <c r="T248" s="31"/>
      <c r="U248" s="31"/>
      <c r="V248" s="31"/>
      <c r="W248" s="31"/>
      <c r="X248" s="31"/>
      <c r="Y248" s="31"/>
    </row>
    <row r="249" spans="1:25">
      <c r="A249" s="31" t="s">
        <v>246</v>
      </c>
      <c r="B249" s="26">
        <v>1</v>
      </c>
      <c r="C249" s="26"/>
      <c r="D249" s="26">
        <v>3</v>
      </c>
      <c r="E249" s="26"/>
      <c r="F249" s="26"/>
      <c r="G249" s="26"/>
      <c r="H249" s="26"/>
      <c r="I249" s="26"/>
      <c r="J249" s="32" t="s">
        <v>247</v>
      </c>
      <c r="K249" s="150">
        <v>3237</v>
      </c>
      <c r="L249" s="767" t="s">
        <v>248</v>
      </c>
      <c r="M249" s="768"/>
      <c r="N249" s="153">
        <v>0</v>
      </c>
      <c r="O249" s="549">
        <v>0</v>
      </c>
      <c r="P249" s="373">
        <v>0</v>
      </c>
      <c r="Q249" s="620">
        <v>0</v>
      </c>
      <c r="R249" s="620">
        <v>0</v>
      </c>
      <c r="S249" s="31"/>
      <c r="T249" s="31"/>
      <c r="U249" s="31"/>
      <c r="V249" s="31"/>
      <c r="W249" s="31"/>
      <c r="X249" s="31"/>
      <c r="Y249" s="31"/>
    </row>
    <row r="250" spans="1:25" hidden="1">
      <c r="A250" s="31" t="s">
        <v>246</v>
      </c>
      <c r="B250" s="26">
        <v>1</v>
      </c>
      <c r="C250" s="26"/>
      <c r="D250" s="26">
        <v>3</v>
      </c>
      <c r="E250" s="26"/>
      <c r="F250" s="26"/>
      <c r="G250" s="26"/>
      <c r="H250" s="26"/>
      <c r="I250" s="26"/>
      <c r="J250" s="32" t="s">
        <v>247</v>
      </c>
      <c r="K250" s="150">
        <v>37</v>
      </c>
      <c r="L250" s="154" t="s">
        <v>249</v>
      </c>
      <c r="M250" s="155"/>
      <c r="N250" s="153">
        <f t="shared" ref="N250:R251" si="20">N251</f>
        <v>0</v>
      </c>
      <c r="O250" s="549">
        <f t="shared" si="20"/>
        <v>0</v>
      </c>
      <c r="P250" s="372">
        <f t="shared" si="20"/>
        <v>0</v>
      </c>
      <c r="Q250" s="620">
        <f t="shared" si="20"/>
        <v>0</v>
      </c>
      <c r="R250" s="620">
        <f t="shared" si="20"/>
        <v>0</v>
      </c>
      <c r="S250" s="31"/>
      <c r="T250" s="31"/>
      <c r="U250" s="31"/>
      <c r="V250" s="31"/>
      <c r="W250" s="31"/>
      <c r="X250" s="31"/>
      <c r="Y250" s="31"/>
    </row>
    <row r="251" spans="1:25" hidden="1">
      <c r="A251" s="31" t="s">
        <v>246</v>
      </c>
      <c r="B251" s="26">
        <v>1</v>
      </c>
      <c r="C251" s="26"/>
      <c r="D251" s="26">
        <v>3</v>
      </c>
      <c r="E251" s="26"/>
      <c r="F251" s="26"/>
      <c r="G251" s="26"/>
      <c r="H251" s="26"/>
      <c r="I251" s="26"/>
      <c r="J251" s="32" t="s">
        <v>247</v>
      </c>
      <c r="K251" s="148">
        <v>372</v>
      </c>
      <c r="L251" s="159" t="s">
        <v>250</v>
      </c>
      <c r="M251" s="160"/>
      <c r="N251" s="158">
        <f t="shared" si="20"/>
        <v>0</v>
      </c>
      <c r="O251" s="550">
        <f t="shared" si="20"/>
        <v>0</v>
      </c>
      <c r="P251" s="372">
        <f t="shared" si="20"/>
        <v>0</v>
      </c>
      <c r="Q251" s="619">
        <f t="shared" si="20"/>
        <v>0</v>
      </c>
      <c r="R251" s="619">
        <f t="shared" si="20"/>
        <v>0</v>
      </c>
      <c r="S251" s="31"/>
      <c r="T251" s="31"/>
      <c r="U251" s="31"/>
      <c r="V251" s="31"/>
      <c r="W251" s="31"/>
      <c r="X251" s="31"/>
      <c r="Y251" s="31"/>
    </row>
    <row r="252" spans="1:25" hidden="1">
      <c r="A252" s="31" t="s">
        <v>246</v>
      </c>
      <c r="B252" s="26">
        <v>1</v>
      </c>
      <c r="C252" s="26"/>
      <c r="D252" s="26">
        <v>3</v>
      </c>
      <c r="E252" s="26"/>
      <c r="F252" s="26"/>
      <c r="G252" s="26"/>
      <c r="H252" s="26"/>
      <c r="I252" s="26"/>
      <c r="J252" s="32" t="s">
        <v>247</v>
      </c>
      <c r="K252" s="150">
        <v>3721</v>
      </c>
      <c r="L252" s="154" t="s">
        <v>251</v>
      </c>
      <c r="M252" s="155"/>
      <c r="N252" s="153">
        <v>0</v>
      </c>
      <c r="O252" s="549">
        <v>0</v>
      </c>
      <c r="P252" s="373">
        <v>0</v>
      </c>
      <c r="Q252" s="620">
        <v>0</v>
      </c>
      <c r="R252" s="620">
        <v>0</v>
      </c>
      <c r="S252" s="31"/>
      <c r="T252" s="31"/>
      <c r="U252" s="31"/>
      <c r="V252" s="31"/>
      <c r="W252" s="31"/>
      <c r="X252" s="31"/>
      <c r="Y252" s="31"/>
    </row>
    <row r="253" spans="1:25">
      <c r="A253" s="31" t="s">
        <v>246</v>
      </c>
      <c r="B253" s="26">
        <v>1</v>
      </c>
      <c r="C253" s="26"/>
      <c r="D253" s="26">
        <v>3</v>
      </c>
      <c r="E253" s="26"/>
      <c r="F253" s="26"/>
      <c r="G253" s="26"/>
      <c r="H253" s="26"/>
      <c r="I253" s="26"/>
      <c r="J253" s="32" t="s">
        <v>247</v>
      </c>
      <c r="K253" s="150">
        <v>35</v>
      </c>
      <c r="L253" s="154" t="s">
        <v>80</v>
      </c>
      <c r="M253" s="155"/>
      <c r="N253" s="153">
        <f>N254</f>
        <v>0</v>
      </c>
      <c r="O253" s="549">
        <f>O254</f>
        <v>14000</v>
      </c>
      <c r="P253" s="373">
        <f>P254</f>
        <v>549.41</v>
      </c>
      <c r="Q253" s="619">
        <f>Q254</f>
        <v>12000</v>
      </c>
      <c r="R253" s="619">
        <f>R254</f>
        <v>14000</v>
      </c>
      <c r="S253" s="31"/>
      <c r="T253" s="31"/>
      <c r="U253" s="31"/>
      <c r="V253" s="31"/>
      <c r="W253" s="31"/>
      <c r="X253" s="31"/>
      <c r="Y253" s="31"/>
    </row>
    <row r="254" spans="1:25">
      <c r="A254" s="31" t="s">
        <v>246</v>
      </c>
      <c r="B254" s="26">
        <v>1</v>
      </c>
      <c r="C254" s="26"/>
      <c r="D254" s="26">
        <v>3</v>
      </c>
      <c r="E254" s="26"/>
      <c r="F254" s="26"/>
      <c r="G254" s="26"/>
      <c r="H254" s="26"/>
      <c r="I254" s="26"/>
      <c r="J254" s="32" t="s">
        <v>247</v>
      </c>
      <c r="K254" s="642">
        <v>352</v>
      </c>
      <c r="L254" s="159" t="s">
        <v>801</v>
      </c>
      <c r="M254" s="160"/>
      <c r="N254" s="158">
        <f>N255+N256</f>
        <v>0</v>
      </c>
      <c r="O254" s="550">
        <f>O255+O256</f>
        <v>14000</v>
      </c>
      <c r="P254" s="372">
        <f>P255+P256</f>
        <v>549.41</v>
      </c>
      <c r="Q254" s="619">
        <f>Q255+Q256</f>
        <v>12000</v>
      </c>
      <c r="R254" s="619">
        <f>R255+R256</f>
        <v>14000</v>
      </c>
      <c r="S254" s="31"/>
      <c r="T254" s="31"/>
      <c r="U254" s="31"/>
      <c r="V254" s="31"/>
      <c r="W254" s="31"/>
      <c r="X254" s="31"/>
      <c r="Y254" s="31"/>
    </row>
    <row r="255" spans="1:25" hidden="1">
      <c r="A255" s="31" t="s">
        <v>246</v>
      </c>
      <c r="B255" s="26">
        <v>1</v>
      </c>
      <c r="C255" s="26"/>
      <c r="D255" s="26">
        <v>3</v>
      </c>
      <c r="E255" s="26"/>
      <c r="F255" s="26"/>
      <c r="G255" s="26"/>
      <c r="H255" s="26"/>
      <c r="I255" s="26"/>
      <c r="J255" s="32" t="s">
        <v>247</v>
      </c>
      <c r="K255" s="643">
        <v>3811</v>
      </c>
      <c r="L255" s="154" t="s">
        <v>245</v>
      </c>
      <c r="M255" s="155"/>
      <c r="N255" s="153">
        <v>0</v>
      </c>
      <c r="O255" s="549">
        <v>0</v>
      </c>
      <c r="P255" s="372">
        <v>0</v>
      </c>
      <c r="Q255" s="620">
        <v>0</v>
      </c>
      <c r="R255" s="620">
        <v>0</v>
      </c>
      <c r="S255" s="31"/>
      <c r="T255" s="31"/>
      <c r="U255" s="31"/>
      <c r="V255" s="31"/>
      <c r="W255" s="31"/>
      <c r="X255" s="31"/>
      <c r="Y255" s="31"/>
    </row>
    <row r="256" spans="1:25">
      <c r="A256" s="31" t="s">
        <v>246</v>
      </c>
      <c r="B256" s="26">
        <v>1</v>
      </c>
      <c r="C256" s="26"/>
      <c r="D256" s="26">
        <v>3</v>
      </c>
      <c r="E256" s="26"/>
      <c r="F256" s="26"/>
      <c r="G256" s="26"/>
      <c r="H256" s="26"/>
      <c r="I256" s="26"/>
      <c r="J256" s="32" t="s">
        <v>247</v>
      </c>
      <c r="K256" s="643">
        <v>3523</v>
      </c>
      <c r="L256" s="154" t="s">
        <v>252</v>
      </c>
      <c r="M256" s="155"/>
      <c r="N256" s="153">
        <v>0</v>
      </c>
      <c r="O256" s="549">
        <v>14000</v>
      </c>
      <c r="P256" s="373">
        <v>549.41</v>
      </c>
      <c r="Q256" s="620">
        <v>12000</v>
      </c>
      <c r="R256" s="620">
        <v>14000</v>
      </c>
      <c r="S256" s="31">
        <v>11142</v>
      </c>
      <c r="T256" s="31"/>
      <c r="U256" s="31"/>
      <c r="V256" s="31"/>
      <c r="W256" s="31"/>
      <c r="X256" s="31"/>
      <c r="Y256" s="31"/>
    </row>
    <row r="257" spans="1:25">
      <c r="A257" s="50"/>
      <c r="B257" s="50"/>
      <c r="C257" s="50"/>
      <c r="D257" s="50"/>
      <c r="E257" s="50"/>
      <c r="F257" s="50"/>
      <c r="G257" s="50"/>
      <c r="H257" s="50"/>
      <c r="I257" s="50"/>
      <c r="J257" s="57"/>
      <c r="K257" s="108"/>
      <c r="L257" s="758" t="s">
        <v>253</v>
      </c>
      <c r="M257" s="759"/>
      <c r="N257" s="107">
        <f>N246</f>
        <v>0</v>
      </c>
      <c r="O257" s="532">
        <f>O246</f>
        <v>14000</v>
      </c>
      <c r="P257" s="358">
        <f>P246</f>
        <v>549.41</v>
      </c>
      <c r="Q257" s="603">
        <f>Q246</f>
        <v>12000</v>
      </c>
      <c r="R257" s="603">
        <f>R246</f>
        <v>14000</v>
      </c>
      <c r="S257" s="31"/>
      <c r="T257" s="31"/>
      <c r="U257" s="31"/>
      <c r="V257" s="31"/>
      <c r="W257" s="31"/>
      <c r="X257" s="31"/>
      <c r="Y257" s="31"/>
    </row>
    <row r="258" spans="1:25" hidden="1">
      <c r="A258" s="31"/>
      <c r="B258" s="26"/>
      <c r="C258" s="26"/>
      <c r="D258" s="26"/>
      <c r="E258" s="26"/>
      <c r="F258" s="26"/>
      <c r="G258" s="26"/>
      <c r="H258" s="26"/>
      <c r="I258" s="26"/>
      <c r="J258" s="32"/>
      <c r="K258" s="26"/>
      <c r="L258" s="26"/>
      <c r="M258" s="26"/>
      <c r="N258" s="35"/>
      <c r="O258" s="505"/>
      <c r="P258" s="367"/>
      <c r="Q258" s="614"/>
      <c r="R258" s="614"/>
      <c r="S258" s="31"/>
      <c r="T258" s="31"/>
      <c r="U258" s="31"/>
      <c r="V258" s="31"/>
      <c r="W258" s="31"/>
      <c r="X258" s="31"/>
      <c r="Y258" s="31"/>
    </row>
    <row r="259" spans="1:25" hidden="1">
      <c r="A259" s="54"/>
      <c r="B259" s="54"/>
      <c r="C259" s="54"/>
      <c r="D259" s="54"/>
      <c r="E259" s="54"/>
      <c r="F259" s="54"/>
      <c r="G259" s="54"/>
      <c r="H259" s="54"/>
      <c r="I259" s="54"/>
      <c r="J259" s="60"/>
      <c r="K259" s="53" t="s">
        <v>254</v>
      </c>
      <c r="L259" s="752" t="s">
        <v>255</v>
      </c>
      <c r="M259" s="752"/>
      <c r="N259" s="61"/>
      <c r="O259" s="513"/>
      <c r="P259" s="354"/>
      <c r="Q259" s="615"/>
      <c r="R259" s="615"/>
      <c r="S259" s="31"/>
      <c r="T259" s="31"/>
      <c r="U259" s="31"/>
      <c r="V259" s="31"/>
      <c r="W259" s="31"/>
      <c r="X259" s="31"/>
      <c r="Y259" s="31"/>
    </row>
    <row r="260" spans="1:25" hidden="1">
      <c r="A260" s="54" t="s">
        <v>256</v>
      </c>
      <c r="B260" s="54"/>
      <c r="C260" s="54"/>
      <c r="D260" s="54"/>
      <c r="E260" s="54"/>
      <c r="F260" s="54"/>
      <c r="G260" s="54"/>
      <c r="H260" s="54"/>
      <c r="I260" s="54"/>
      <c r="J260" s="60"/>
      <c r="K260" s="53" t="s">
        <v>93</v>
      </c>
      <c r="L260" s="772" t="s">
        <v>257</v>
      </c>
      <c r="M260" s="772"/>
      <c r="N260" s="55"/>
      <c r="O260" s="515"/>
      <c r="P260" s="354"/>
      <c r="Q260" s="615"/>
      <c r="R260" s="615"/>
      <c r="S260" s="31"/>
      <c r="T260" s="31"/>
      <c r="U260" s="31"/>
      <c r="V260" s="31"/>
      <c r="W260" s="31"/>
      <c r="X260" s="31"/>
      <c r="Y260" s="31"/>
    </row>
    <row r="261" spans="1:25" hidden="1">
      <c r="A261" s="31" t="s">
        <v>258</v>
      </c>
      <c r="B261" s="26"/>
      <c r="C261" s="26"/>
      <c r="D261" s="26"/>
      <c r="E261" s="26"/>
      <c r="F261" s="26">
        <v>5</v>
      </c>
      <c r="G261" s="26"/>
      <c r="H261" s="26"/>
      <c r="I261" s="26"/>
      <c r="J261" s="32" t="s">
        <v>259</v>
      </c>
      <c r="K261" s="148">
        <v>4</v>
      </c>
      <c r="L261" s="148" t="s">
        <v>11</v>
      </c>
      <c r="M261" s="148"/>
      <c r="N261" s="149">
        <f t="shared" ref="N261:R263" si="21">N262</f>
        <v>0</v>
      </c>
      <c r="O261" s="548">
        <f t="shared" si="21"/>
        <v>0</v>
      </c>
      <c r="P261" s="372">
        <f t="shared" si="21"/>
        <v>0</v>
      </c>
      <c r="Q261" s="620">
        <f t="shared" si="21"/>
        <v>0</v>
      </c>
      <c r="R261" s="620">
        <f t="shared" si="21"/>
        <v>0</v>
      </c>
      <c r="S261" s="31"/>
      <c r="T261" s="31"/>
      <c r="U261" s="31"/>
      <c r="V261" s="31"/>
      <c r="W261" s="31"/>
      <c r="X261" s="31"/>
      <c r="Y261" s="31"/>
    </row>
    <row r="262" spans="1:25" hidden="1">
      <c r="A262" s="31" t="s">
        <v>258</v>
      </c>
      <c r="B262" s="26"/>
      <c r="C262" s="26"/>
      <c r="D262" s="26"/>
      <c r="E262" s="26"/>
      <c r="F262" s="26">
        <v>5</v>
      </c>
      <c r="G262" s="26"/>
      <c r="H262" s="26"/>
      <c r="I262" s="26"/>
      <c r="J262" s="32" t="s">
        <v>259</v>
      </c>
      <c r="K262" s="150">
        <v>42</v>
      </c>
      <c r="L262" s="767" t="s">
        <v>31</v>
      </c>
      <c r="M262" s="768"/>
      <c r="N262" s="164">
        <f t="shared" si="21"/>
        <v>0</v>
      </c>
      <c r="O262" s="552">
        <f t="shared" si="21"/>
        <v>0</v>
      </c>
      <c r="P262" s="374">
        <f t="shared" si="21"/>
        <v>0</v>
      </c>
      <c r="Q262" s="622">
        <f t="shared" si="21"/>
        <v>0</v>
      </c>
      <c r="R262" s="622">
        <f t="shared" si="21"/>
        <v>0</v>
      </c>
      <c r="S262" s="31"/>
      <c r="T262" s="31"/>
      <c r="U262" s="31"/>
      <c r="V262" s="31"/>
      <c r="W262" s="31"/>
      <c r="X262" s="31"/>
      <c r="Y262" s="31"/>
    </row>
    <row r="263" spans="1:25" hidden="1">
      <c r="A263" s="31" t="s">
        <v>258</v>
      </c>
      <c r="B263" s="31"/>
      <c r="C263" s="31"/>
      <c r="D263" s="31"/>
      <c r="E263" s="31"/>
      <c r="F263" s="31">
        <v>5</v>
      </c>
      <c r="G263" s="31"/>
      <c r="H263" s="31"/>
      <c r="I263" s="31"/>
      <c r="J263" s="32" t="s">
        <v>259</v>
      </c>
      <c r="K263" s="165">
        <v>421</v>
      </c>
      <c r="L263" s="736" t="s">
        <v>234</v>
      </c>
      <c r="M263" s="737"/>
      <c r="N263" s="166">
        <f t="shared" si="21"/>
        <v>0</v>
      </c>
      <c r="O263" s="553">
        <f t="shared" si="21"/>
        <v>0</v>
      </c>
      <c r="P263" s="376">
        <f t="shared" si="21"/>
        <v>0</v>
      </c>
      <c r="Q263" s="623">
        <f t="shared" si="21"/>
        <v>0</v>
      </c>
      <c r="R263" s="623">
        <f t="shared" si="21"/>
        <v>0</v>
      </c>
      <c r="S263" s="31"/>
      <c r="T263" s="31"/>
      <c r="U263" s="31"/>
      <c r="V263" s="31"/>
      <c r="W263" s="31"/>
      <c r="X263" s="31"/>
      <c r="Y263" s="31"/>
    </row>
    <row r="264" spans="1:25" hidden="1">
      <c r="A264" s="31" t="s">
        <v>258</v>
      </c>
      <c r="B264" s="26"/>
      <c r="C264" s="26"/>
      <c r="D264" s="26"/>
      <c r="E264" s="26"/>
      <c r="F264" s="26">
        <v>5</v>
      </c>
      <c r="G264" s="26"/>
      <c r="H264" s="26"/>
      <c r="I264" s="26"/>
      <c r="J264" s="32" t="s">
        <v>259</v>
      </c>
      <c r="K264" s="67">
        <v>4212</v>
      </c>
      <c r="L264" s="738" t="s">
        <v>260</v>
      </c>
      <c r="M264" s="739"/>
      <c r="N264" s="70">
        <v>0</v>
      </c>
      <c r="O264" s="517">
        <v>0</v>
      </c>
      <c r="P264" s="344">
        <v>0</v>
      </c>
      <c r="Q264" s="588">
        <v>0</v>
      </c>
      <c r="R264" s="588">
        <v>0</v>
      </c>
      <c r="S264" s="31"/>
      <c r="T264" s="31"/>
      <c r="U264" s="31"/>
      <c r="V264" s="31"/>
      <c r="W264" s="31"/>
      <c r="X264" s="31"/>
      <c r="Y264" s="31"/>
    </row>
    <row r="265" spans="1:25" hidden="1">
      <c r="A265" s="120"/>
      <c r="B265" s="120"/>
      <c r="C265" s="120"/>
      <c r="D265" s="120"/>
      <c r="E265" s="120"/>
      <c r="F265" s="120"/>
      <c r="G265" s="120"/>
      <c r="H265" s="120"/>
      <c r="I265" s="120"/>
      <c r="J265" s="121"/>
      <c r="K265" s="129"/>
      <c r="L265" s="760" t="s">
        <v>253</v>
      </c>
      <c r="M265" s="761"/>
      <c r="N265" s="130">
        <f>N261</f>
        <v>0</v>
      </c>
      <c r="O265" s="541">
        <f>O261</f>
        <v>0</v>
      </c>
      <c r="P265" s="364">
        <f>P261</f>
        <v>0</v>
      </c>
      <c r="Q265" s="611">
        <f>Q261</f>
        <v>0</v>
      </c>
      <c r="R265" s="611">
        <f>R261</f>
        <v>0</v>
      </c>
      <c r="S265" s="31"/>
      <c r="T265" s="31"/>
      <c r="U265" s="31"/>
      <c r="V265" s="31"/>
      <c r="W265" s="31"/>
      <c r="X265" s="31"/>
      <c r="Y265" s="31"/>
    </row>
    <row r="266" spans="1:25">
      <c r="A266" s="31"/>
      <c r="B266" s="26"/>
      <c r="C266" s="26"/>
      <c r="D266" s="26"/>
      <c r="E266" s="26"/>
      <c r="F266" s="26"/>
      <c r="G266" s="26"/>
      <c r="H266" s="26"/>
      <c r="I266" s="26"/>
      <c r="J266" s="32"/>
      <c r="K266" s="98"/>
      <c r="L266" s="98"/>
      <c r="M266" s="98"/>
      <c r="N266" s="99"/>
      <c r="O266" s="527"/>
      <c r="P266" s="352"/>
      <c r="Q266" s="595"/>
      <c r="R266" s="595"/>
      <c r="S266" s="31"/>
      <c r="T266" s="31"/>
      <c r="U266" s="31"/>
      <c r="V266" s="31"/>
      <c r="W266" s="31"/>
      <c r="X266" s="31"/>
      <c r="Y266" s="31"/>
    </row>
    <row r="267" spans="1:25">
      <c r="A267" s="50" t="s">
        <v>261</v>
      </c>
      <c r="B267" s="50"/>
      <c r="C267" s="50"/>
      <c r="D267" s="50"/>
      <c r="E267" s="50"/>
      <c r="F267" s="50"/>
      <c r="G267" s="50"/>
      <c r="H267" s="50"/>
      <c r="I267" s="50"/>
      <c r="J267" s="57"/>
      <c r="K267" s="49" t="s">
        <v>262</v>
      </c>
      <c r="L267" s="147" t="s">
        <v>263</v>
      </c>
      <c r="M267" s="147"/>
      <c r="N267" s="105"/>
      <c r="O267" s="531"/>
      <c r="P267" s="357"/>
      <c r="Q267" s="602"/>
      <c r="R267" s="602"/>
      <c r="S267" s="31"/>
      <c r="T267" s="31"/>
      <c r="U267" s="31"/>
      <c r="V267" s="31"/>
      <c r="W267" s="31"/>
      <c r="X267" s="31"/>
      <c r="Y267" s="31"/>
    </row>
    <row r="268" spans="1:25">
      <c r="A268" s="54"/>
      <c r="B268" s="54"/>
      <c r="C268" s="54"/>
      <c r="D268" s="54"/>
      <c r="E268" s="54"/>
      <c r="F268" s="54"/>
      <c r="G268" s="54"/>
      <c r="H268" s="54"/>
      <c r="I268" s="54"/>
      <c r="J268" s="60"/>
      <c r="K268" s="53" t="s">
        <v>45</v>
      </c>
      <c r="L268" s="54" t="s">
        <v>264</v>
      </c>
      <c r="M268" s="54"/>
      <c r="N268" s="55"/>
      <c r="O268" s="515"/>
      <c r="P268" s="354"/>
      <c r="Q268" s="615"/>
      <c r="R268" s="615"/>
      <c r="S268" s="31"/>
      <c r="T268" s="31"/>
      <c r="U268" s="31"/>
      <c r="V268" s="31"/>
      <c r="W268" s="31"/>
      <c r="X268" s="31"/>
      <c r="Y268" s="31"/>
    </row>
    <row r="269" spans="1:25">
      <c r="A269" s="31" t="s">
        <v>64</v>
      </c>
      <c r="B269" s="26">
        <v>1</v>
      </c>
      <c r="C269" s="26"/>
      <c r="D269" s="26">
        <v>3</v>
      </c>
      <c r="E269" s="26"/>
      <c r="F269" s="26"/>
      <c r="G269" s="26"/>
      <c r="H269" s="26"/>
      <c r="I269" s="26"/>
      <c r="J269" s="32" t="s">
        <v>669</v>
      </c>
      <c r="K269" s="148">
        <v>4</v>
      </c>
      <c r="L269" s="148" t="s">
        <v>265</v>
      </c>
      <c r="M269" s="148"/>
      <c r="N269" s="149">
        <f t="shared" ref="N269:R271" si="22">N270</f>
        <v>0</v>
      </c>
      <c r="O269" s="548">
        <f t="shared" si="22"/>
        <v>5000</v>
      </c>
      <c r="P269" s="372">
        <f t="shared" si="22"/>
        <v>0</v>
      </c>
      <c r="Q269" s="619">
        <f t="shared" si="22"/>
        <v>0</v>
      </c>
      <c r="R269" s="619">
        <f t="shared" si="22"/>
        <v>0</v>
      </c>
      <c r="S269" s="31"/>
      <c r="T269" s="31"/>
      <c r="U269" s="31"/>
      <c r="V269" s="31"/>
      <c r="W269" s="31"/>
      <c r="X269" s="31"/>
      <c r="Y269" s="31"/>
    </row>
    <row r="270" spans="1:25">
      <c r="A270" s="31" t="s">
        <v>64</v>
      </c>
      <c r="B270" s="26">
        <v>1</v>
      </c>
      <c r="C270" s="26"/>
      <c r="D270" s="26">
        <v>3</v>
      </c>
      <c r="E270" s="26"/>
      <c r="F270" s="26"/>
      <c r="G270" s="26"/>
      <c r="H270" s="26"/>
      <c r="I270" s="26"/>
      <c r="J270" s="32" t="s">
        <v>669</v>
      </c>
      <c r="K270" s="150">
        <v>42</v>
      </c>
      <c r="L270" s="767" t="s">
        <v>31</v>
      </c>
      <c r="M270" s="768"/>
      <c r="N270" s="153">
        <f t="shared" si="22"/>
        <v>0</v>
      </c>
      <c r="O270" s="549">
        <f t="shared" si="22"/>
        <v>5000</v>
      </c>
      <c r="P270" s="373">
        <f t="shared" si="22"/>
        <v>0</v>
      </c>
      <c r="Q270" s="620">
        <f t="shared" si="22"/>
        <v>0</v>
      </c>
      <c r="R270" s="620">
        <f t="shared" si="22"/>
        <v>0</v>
      </c>
      <c r="S270" s="31"/>
      <c r="T270" s="31"/>
      <c r="U270" s="31"/>
      <c r="V270" s="31"/>
      <c r="W270" s="31"/>
      <c r="X270" s="31"/>
      <c r="Y270" s="31"/>
    </row>
    <row r="271" spans="1:25">
      <c r="A271" s="31" t="s">
        <v>64</v>
      </c>
      <c r="B271" s="26">
        <v>1</v>
      </c>
      <c r="C271" s="26"/>
      <c r="D271" s="26">
        <v>3</v>
      </c>
      <c r="E271" s="26"/>
      <c r="F271" s="26"/>
      <c r="G271" s="26"/>
      <c r="H271" s="26"/>
      <c r="I271" s="26"/>
      <c r="J271" s="32" t="s">
        <v>669</v>
      </c>
      <c r="K271" s="148">
        <v>426</v>
      </c>
      <c r="L271" s="769" t="s">
        <v>239</v>
      </c>
      <c r="M271" s="770"/>
      <c r="N271" s="158">
        <f t="shared" si="22"/>
        <v>0</v>
      </c>
      <c r="O271" s="550">
        <f t="shared" si="22"/>
        <v>5000</v>
      </c>
      <c r="P271" s="372">
        <f t="shared" si="22"/>
        <v>0</v>
      </c>
      <c r="Q271" s="619">
        <f t="shared" si="22"/>
        <v>0</v>
      </c>
      <c r="R271" s="619">
        <f t="shared" si="22"/>
        <v>0</v>
      </c>
      <c r="S271" s="31"/>
      <c r="T271" s="31"/>
      <c r="U271" s="31"/>
      <c r="V271" s="31"/>
      <c r="W271" s="31"/>
      <c r="X271" s="31"/>
      <c r="Y271" s="31"/>
    </row>
    <row r="272" spans="1:25">
      <c r="A272" s="31" t="s">
        <v>64</v>
      </c>
      <c r="B272" s="26">
        <v>1</v>
      </c>
      <c r="C272" s="26"/>
      <c r="D272" s="26">
        <v>3</v>
      </c>
      <c r="E272" s="26"/>
      <c r="F272" s="26"/>
      <c r="G272" s="26"/>
      <c r="H272" s="26"/>
      <c r="I272" s="26"/>
      <c r="J272" s="32" t="s">
        <v>669</v>
      </c>
      <c r="K272" s="150">
        <v>4263</v>
      </c>
      <c r="L272" s="767" t="s">
        <v>266</v>
      </c>
      <c r="M272" s="768"/>
      <c r="N272" s="153">
        <v>0</v>
      </c>
      <c r="O272" s="549">
        <v>5000</v>
      </c>
      <c r="P272" s="373">
        <v>0</v>
      </c>
      <c r="Q272" s="620">
        <v>0</v>
      </c>
      <c r="R272" s="620">
        <v>0</v>
      </c>
      <c r="S272" s="31"/>
      <c r="T272" s="31"/>
      <c r="U272" s="31"/>
      <c r="V272" s="31"/>
      <c r="W272" s="31"/>
      <c r="X272" s="31"/>
      <c r="Y272" s="31"/>
    </row>
    <row r="273" spans="1:25">
      <c r="A273" s="50"/>
      <c r="B273" s="50"/>
      <c r="C273" s="50"/>
      <c r="D273" s="50"/>
      <c r="E273" s="50"/>
      <c r="F273" s="50"/>
      <c r="G273" s="50"/>
      <c r="H273" s="50"/>
      <c r="I273" s="50"/>
      <c r="J273" s="57"/>
      <c r="K273" s="167"/>
      <c r="L273" s="758" t="s">
        <v>253</v>
      </c>
      <c r="M273" s="759"/>
      <c r="N273" s="107">
        <f>N269</f>
        <v>0</v>
      </c>
      <c r="O273" s="532">
        <f>O269</f>
        <v>5000</v>
      </c>
      <c r="P273" s="358">
        <f>P269</f>
        <v>0</v>
      </c>
      <c r="Q273" s="603">
        <f>Q269</f>
        <v>0</v>
      </c>
      <c r="R273" s="603">
        <f>R269</f>
        <v>0</v>
      </c>
      <c r="S273" s="31"/>
      <c r="T273" s="31"/>
      <c r="U273" s="31"/>
      <c r="V273" s="31"/>
      <c r="W273" s="31"/>
      <c r="X273" s="31"/>
      <c r="Y273" s="31"/>
    </row>
    <row r="274" spans="1:25">
      <c r="A274" s="26"/>
      <c r="B274" s="26"/>
      <c r="C274" s="26"/>
      <c r="D274" s="26"/>
      <c r="E274" s="26"/>
      <c r="F274" s="26"/>
      <c r="G274" s="26"/>
      <c r="H274" s="26"/>
      <c r="I274" s="26"/>
      <c r="J274" s="32"/>
      <c r="K274" s="98"/>
      <c r="L274" s="98"/>
      <c r="M274" s="98"/>
      <c r="N274" s="99"/>
      <c r="O274" s="527"/>
      <c r="P274" s="352"/>
      <c r="Q274" s="595"/>
      <c r="R274" s="595"/>
      <c r="S274" s="31"/>
      <c r="T274" s="31"/>
      <c r="U274" s="31"/>
      <c r="V274" s="31"/>
      <c r="W274" s="31"/>
      <c r="X274" s="31"/>
      <c r="Y274" s="31"/>
    </row>
    <row r="275" spans="1:25">
      <c r="A275" s="50"/>
      <c r="B275" s="50"/>
      <c r="C275" s="50"/>
      <c r="D275" s="50"/>
      <c r="E275" s="50"/>
      <c r="F275" s="50"/>
      <c r="G275" s="50"/>
      <c r="H275" s="50"/>
      <c r="I275" s="50"/>
      <c r="J275" s="57"/>
      <c r="K275" s="168" t="s">
        <v>267</v>
      </c>
      <c r="L275" s="168" t="s">
        <v>268</v>
      </c>
      <c r="M275" s="168"/>
      <c r="N275" s="105"/>
      <c r="O275" s="531"/>
      <c r="P275" s="357"/>
      <c r="Q275" s="602"/>
      <c r="R275" s="602"/>
      <c r="S275" s="31"/>
      <c r="T275" s="31"/>
      <c r="U275" s="31"/>
      <c r="V275" s="31"/>
      <c r="W275" s="31"/>
      <c r="X275" s="31"/>
      <c r="Y275" s="31"/>
    </row>
    <row r="276" spans="1:25">
      <c r="A276" s="54"/>
      <c r="B276" s="54"/>
      <c r="C276" s="54"/>
      <c r="D276" s="54"/>
      <c r="E276" s="54"/>
      <c r="F276" s="54"/>
      <c r="G276" s="54"/>
      <c r="H276" s="54"/>
      <c r="I276" s="54"/>
      <c r="J276" s="60"/>
      <c r="K276" s="53" t="s">
        <v>93</v>
      </c>
      <c r="L276" s="752" t="s">
        <v>269</v>
      </c>
      <c r="M276" s="752"/>
      <c r="N276" s="61"/>
      <c r="O276" s="513"/>
      <c r="P276" s="354"/>
      <c r="Q276" s="598"/>
      <c r="R276" s="598"/>
      <c r="S276" s="31"/>
      <c r="T276" s="31"/>
      <c r="U276" s="31"/>
      <c r="V276" s="31"/>
      <c r="W276" s="31"/>
      <c r="X276" s="31"/>
      <c r="Y276" s="31"/>
    </row>
    <row r="277" spans="1:25">
      <c r="A277" s="54" t="s">
        <v>270</v>
      </c>
      <c r="B277" s="54"/>
      <c r="C277" s="54"/>
      <c r="D277" s="54"/>
      <c r="E277" s="54"/>
      <c r="F277" s="54"/>
      <c r="G277" s="54"/>
      <c r="H277" s="54"/>
      <c r="I277" s="54"/>
      <c r="J277" s="60"/>
      <c r="K277" s="54" t="s">
        <v>271</v>
      </c>
      <c r="L277" s="54"/>
      <c r="M277" s="54"/>
      <c r="N277" s="55"/>
      <c r="O277" s="515"/>
      <c r="P277" s="354"/>
      <c r="Q277" s="615"/>
      <c r="R277" s="615"/>
      <c r="S277" s="31"/>
      <c r="T277" s="31"/>
      <c r="U277" s="31"/>
      <c r="V277" s="31"/>
      <c r="W277" s="31"/>
      <c r="X277" s="31"/>
      <c r="Y277" s="31"/>
    </row>
    <row r="278" spans="1:25">
      <c r="A278" s="31" t="s">
        <v>272</v>
      </c>
      <c r="B278" s="26">
        <v>1</v>
      </c>
      <c r="C278" s="26"/>
      <c r="D278" s="26">
        <v>3</v>
      </c>
      <c r="E278" s="26"/>
      <c r="F278" s="26"/>
      <c r="G278" s="26"/>
      <c r="H278" s="26"/>
      <c r="I278" s="26"/>
      <c r="J278" s="32" t="s">
        <v>671</v>
      </c>
      <c r="K278" s="148">
        <v>3</v>
      </c>
      <c r="L278" s="148" t="s">
        <v>9</v>
      </c>
      <c r="M278" s="148"/>
      <c r="N278" s="149">
        <f t="shared" ref="N278:R280" si="23">N279</f>
        <v>196900</v>
      </c>
      <c r="O278" s="548">
        <f t="shared" si="23"/>
        <v>65000</v>
      </c>
      <c r="P278" s="372">
        <f t="shared" si="23"/>
        <v>20000</v>
      </c>
      <c r="Q278" s="619">
        <f t="shared" si="23"/>
        <v>85000</v>
      </c>
      <c r="R278" s="619">
        <f t="shared" si="23"/>
        <v>85000</v>
      </c>
      <c r="S278" s="31"/>
      <c r="T278" s="31"/>
      <c r="U278" s="31"/>
      <c r="V278" s="31"/>
      <c r="W278" s="31"/>
      <c r="X278" s="31"/>
      <c r="Y278" s="31"/>
    </row>
    <row r="279" spans="1:25">
      <c r="A279" s="31" t="s">
        <v>272</v>
      </c>
      <c r="B279" s="26">
        <v>1</v>
      </c>
      <c r="C279" s="26"/>
      <c r="D279" s="26">
        <v>3</v>
      </c>
      <c r="E279" s="26"/>
      <c r="F279" s="26"/>
      <c r="G279" s="26"/>
      <c r="H279" s="26"/>
      <c r="I279" s="26"/>
      <c r="J279" s="32" t="s">
        <v>671</v>
      </c>
      <c r="K279" s="150">
        <v>38</v>
      </c>
      <c r="L279" s="767" t="s">
        <v>80</v>
      </c>
      <c r="M279" s="768"/>
      <c r="N279" s="153">
        <f t="shared" si="23"/>
        <v>196900</v>
      </c>
      <c r="O279" s="549">
        <f t="shared" si="23"/>
        <v>65000</v>
      </c>
      <c r="P279" s="373">
        <f t="shared" si="23"/>
        <v>20000</v>
      </c>
      <c r="Q279" s="620">
        <f t="shared" si="23"/>
        <v>85000</v>
      </c>
      <c r="R279" s="620">
        <f t="shared" si="23"/>
        <v>85000</v>
      </c>
      <c r="S279" s="31"/>
      <c r="T279" s="31"/>
      <c r="U279" s="31"/>
      <c r="V279" s="31"/>
      <c r="W279" s="31"/>
      <c r="X279" s="31"/>
      <c r="Y279" s="31"/>
    </row>
    <row r="280" spans="1:25">
      <c r="A280" s="31" t="s">
        <v>272</v>
      </c>
      <c r="B280" s="26">
        <v>1</v>
      </c>
      <c r="C280" s="26"/>
      <c r="D280" s="26">
        <v>3</v>
      </c>
      <c r="E280" s="26"/>
      <c r="F280" s="26"/>
      <c r="G280" s="26"/>
      <c r="H280" s="26"/>
      <c r="I280" s="26"/>
      <c r="J280" s="32" t="s">
        <v>671</v>
      </c>
      <c r="K280" s="148">
        <v>381</v>
      </c>
      <c r="L280" s="769" t="s">
        <v>96</v>
      </c>
      <c r="M280" s="770"/>
      <c r="N280" s="158">
        <f t="shared" si="23"/>
        <v>196900</v>
      </c>
      <c r="O280" s="550">
        <f t="shared" si="23"/>
        <v>65000</v>
      </c>
      <c r="P280" s="372">
        <f t="shared" si="23"/>
        <v>20000</v>
      </c>
      <c r="Q280" s="619">
        <f t="shared" si="23"/>
        <v>85000</v>
      </c>
      <c r="R280" s="619">
        <f t="shared" si="23"/>
        <v>85000</v>
      </c>
      <c r="S280" s="31"/>
      <c r="T280" s="31"/>
      <c r="U280" s="31"/>
      <c r="V280" s="31"/>
      <c r="W280" s="31"/>
      <c r="X280" s="31"/>
      <c r="Y280" s="31"/>
    </row>
    <row r="281" spans="1:25">
      <c r="A281" s="31" t="s">
        <v>272</v>
      </c>
      <c r="B281" s="26">
        <v>1</v>
      </c>
      <c r="C281" s="26"/>
      <c r="D281" s="26">
        <v>3</v>
      </c>
      <c r="E281" s="26"/>
      <c r="F281" s="26"/>
      <c r="G281" s="26"/>
      <c r="H281" s="26"/>
      <c r="I281" s="26"/>
      <c r="J281" s="32" t="s">
        <v>671</v>
      </c>
      <c r="K281" s="150">
        <v>3811</v>
      </c>
      <c r="L281" s="767" t="s">
        <v>81</v>
      </c>
      <c r="M281" s="768"/>
      <c r="N281" s="153">
        <v>196900</v>
      </c>
      <c r="O281" s="549">
        <v>65000</v>
      </c>
      <c r="P281" s="373">
        <v>20000</v>
      </c>
      <c r="Q281" s="620">
        <v>85000</v>
      </c>
      <c r="R281" s="620">
        <v>85000</v>
      </c>
      <c r="S281" s="31">
        <v>81800</v>
      </c>
      <c r="T281" s="31"/>
      <c r="U281" s="31"/>
      <c r="V281" s="31"/>
      <c r="W281" s="31"/>
      <c r="X281" s="31"/>
      <c r="Y281" s="31"/>
    </row>
    <row r="282" spans="1:25">
      <c r="A282" s="31" t="s">
        <v>784</v>
      </c>
      <c r="B282" s="26"/>
      <c r="C282" s="26"/>
      <c r="D282" s="26"/>
      <c r="E282" s="26"/>
      <c r="F282" s="26"/>
      <c r="G282" s="26"/>
      <c r="H282" s="26"/>
      <c r="I282" s="26"/>
      <c r="J282" s="32" t="s">
        <v>671</v>
      </c>
      <c r="K282" s="148">
        <v>4</v>
      </c>
      <c r="L282" s="148" t="s">
        <v>265</v>
      </c>
      <c r="M282" s="148"/>
      <c r="N282" s="153"/>
      <c r="O282" s="550">
        <f>O283</f>
        <v>0</v>
      </c>
      <c r="P282" s="158">
        <f t="shared" ref="P282:R283" si="24">P283</f>
        <v>0</v>
      </c>
      <c r="Q282" s="158">
        <f t="shared" si="24"/>
        <v>0</v>
      </c>
      <c r="R282" s="158">
        <f t="shared" si="24"/>
        <v>0</v>
      </c>
      <c r="S282" s="31"/>
      <c r="T282" s="31"/>
      <c r="U282" s="31"/>
      <c r="V282" s="31"/>
      <c r="W282" s="31"/>
      <c r="X282" s="31"/>
      <c r="Y282" s="31"/>
    </row>
    <row r="283" spans="1:25">
      <c r="A283" s="31" t="s">
        <v>784</v>
      </c>
      <c r="B283" s="26"/>
      <c r="C283" s="26"/>
      <c r="D283" s="26"/>
      <c r="E283" s="26"/>
      <c r="F283" s="26"/>
      <c r="G283" s="26"/>
      <c r="H283" s="26"/>
      <c r="I283" s="26"/>
      <c r="J283" s="32" t="s">
        <v>671</v>
      </c>
      <c r="K283" s="150">
        <v>42</v>
      </c>
      <c r="L283" s="767" t="s">
        <v>31</v>
      </c>
      <c r="M283" s="768"/>
      <c r="N283" s="153"/>
      <c r="O283" s="549">
        <f>O284</f>
        <v>0</v>
      </c>
      <c r="P283" s="153">
        <f t="shared" si="24"/>
        <v>0</v>
      </c>
      <c r="Q283" s="153">
        <f t="shared" si="24"/>
        <v>0</v>
      </c>
      <c r="R283" s="153">
        <f t="shared" si="24"/>
        <v>0</v>
      </c>
      <c r="S283" s="31"/>
      <c r="T283" s="31"/>
      <c r="U283" s="31"/>
      <c r="V283" s="31"/>
      <c r="W283" s="31"/>
      <c r="X283" s="31"/>
      <c r="Y283" s="31"/>
    </row>
    <row r="284" spans="1:25">
      <c r="A284" s="31" t="s">
        <v>784</v>
      </c>
      <c r="B284" s="26"/>
      <c r="C284" s="26"/>
      <c r="D284" s="26"/>
      <c r="E284" s="26"/>
      <c r="F284" s="26"/>
      <c r="G284" s="26"/>
      <c r="H284" s="26"/>
      <c r="I284" s="26"/>
      <c r="J284" s="32" t="s">
        <v>671</v>
      </c>
      <c r="K284" s="150">
        <v>423</v>
      </c>
      <c r="L284" s="154" t="s">
        <v>338</v>
      </c>
      <c r="M284" s="155"/>
      <c r="N284" s="153"/>
      <c r="O284" s="549">
        <f>O285</f>
        <v>0</v>
      </c>
      <c r="P284" s="493">
        <f>P285</f>
        <v>0</v>
      </c>
      <c r="Q284" s="620">
        <v>0</v>
      </c>
      <c r="R284" s="620">
        <v>0</v>
      </c>
      <c r="S284" s="31"/>
      <c r="T284" s="31"/>
      <c r="U284" s="31"/>
      <c r="V284" s="31"/>
      <c r="W284" s="31"/>
      <c r="X284" s="31"/>
      <c r="Y284" s="31"/>
    </row>
    <row r="285" spans="1:25">
      <c r="A285" s="31" t="s">
        <v>784</v>
      </c>
      <c r="B285" s="26"/>
      <c r="C285" s="26"/>
      <c r="D285" s="26"/>
      <c r="E285" s="26"/>
      <c r="F285" s="26"/>
      <c r="G285" s="26"/>
      <c r="H285" s="26"/>
      <c r="I285" s="26"/>
      <c r="J285" s="32" t="s">
        <v>671</v>
      </c>
      <c r="K285" s="150">
        <v>4231</v>
      </c>
      <c r="L285" s="154" t="s">
        <v>783</v>
      </c>
      <c r="M285" s="155"/>
      <c r="N285" s="153"/>
      <c r="O285" s="549">
        <v>0</v>
      </c>
      <c r="P285" s="373">
        <v>0</v>
      </c>
      <c r="Q285" s="620">
        <v>0</v>
      </c>
      <c r="R285" s="620">
        <v>0</v>
      </c>
      <c r="S285" s="31"/>
      <c r="T285" s="31"/>
      <c r="U285" s="31"/>
      <c r="V285" s="31"/>
      <c r="W285" s="31"/>
      <c r="X285" s="31"/>
      <c r="Y285" s="31"/>
    </row>
    <row r="286" spans="1:25">
      <c r="A286" s="50"/>
      <c r="B286" s="50"/>
      <c r="C286" s="50"/>
      <c r="D286" s="50"/>
      <c r="E286" s="50"/>
      <c r="F286" s="50"/>
      <c r="G286" s="50"/>
      <c r="H286" s="50"/>
      <c r="I286" s="50"/>
      <c r="J286" s="57"/>
      <c r="K286" s="106"/>
      <c r="L286" s="758" t="s">
        <v>253</v>
      </c>
      <c r="M286" s="759"/>
      <c r="N286" s="107">
        <f>N278</f>
        <v>196900</v>
      </c>
      <c r="O286" s="532">
        <f>O278+O282</f>
        <v>65000</v>
      </c>
      <c r="P286" s="358">
        <f>P278</f>
        <v>20000</v>
      </c>
      <c r="Q286" s="603">
        <f>Q278</f>
        <v>85000</v>
      </c>
      <c r="R286" s="603">
        <f>R278</f>
        <v>85000</v>
      </c>
      <c r="S286" s="31"/>
      <c r="T286" s="31"/>
      <c r="U286" s="31"/>
      <c r="V286" s="31"/>
      <c r="W286" s="31"/>
      <c r="X286" s="31"/>
      <c r="Y286" s="31"/>
    </row>
    <row r="287" spans="1:25">
      <c r="A287" s="26"/>
      <c r="B287" s="26"/>
      <c r="C287" s="26"/>
      <c r="D287" s="26"/>
      <c r="E287" s="26"/>
      <c r="F287" s="26"/>
      <c r="G287" s="26"/>
      <c r="H287" s="26"/>
      <c r="I287" s="26"/>
      <c r="J287" s="32"/>
      <c r="K287" s="156"/>
      <c r="L287" s="156"/>
      <c r="M287" s="156"/>
      <c r="N287" s="29"/>
      <c r="O287" s="504"/>
      <c r="P287" s="367"/>
      <c r="Q287" s="621"/>
      <c r="R287" s="621"/>
      <c r="S287" s="31"/>
      <c r="T287" s="31"/>
      <c r="U287" s="31"/>
      <c r="V287" s="31"/>
      <c r="W287" s="31"/>
      <c r="X287" s="31"/>
      <c r="Y287" s="31"/>
    </row>
    <row r="288" spans="1:25">
      <c r="A288" s="54" t="s">
        <v>273</v>
      </c>
      <c r="B288" s="54"/>
      <c r="C288" s="54"/>
      <c r="D288" s="54"/>
      <c r="E288" s="54"/>
      <c r="F288" s="54"/>
      <c r="G288" s="54"/>
      <c r="H288" s="54"/>
      <c r="I288" s="54"/>
      <c r="J288" s="60"/>
      <c r="K288" s="53" t="s">
        <v>102</v>
      </c>
      <c r="L288" s="53" t="s">
        <v>274</v>
      </c>
      <c r="M288" s="54"/>
      <c r="N288" s="55"/>
      <c r="O288" s="515"/>
      <c r="P288" s="354"/>
      <c r="Q288" s="615"/>
      <c r="R288" s="615"/>
      <c r="S288" s="31"/>
      <c r="T288" s="31"/>
      <c r="U288" s="31"/>
      <c r="V288" s="31"/>
      <c r="W288" s="31"/>
      <c r="X288" s="31"/>
      <c r="Y288" s="31"/>
    </row>
    <row r="289" spans="1:25">
      <c r="A289" s="31" t="s">
        <v>273</v>
      </c>
      <c r="B289" s="26">
        <v>1</v>
      </c>
      <c r="C289" s="26"/>
      <c r="D289" s="26">
        <v>3</v>
      </c>
      <c r="E289" s="26"/>
      <c r="F289" s="26">
        <v>5</v>
      </c>
      <c r="G289" s="26"/>
      <c r="H289" s="26"/>
      <c r="I289" s="26"/>
      <c r="J289" s="32" t="s">
        <v>671</v>
      </c>
      <c r="K289" s="148">
        <v>3</v>
      </c>
      <c r="L289" s="769" t="s">
        <v>9</v>
      </c>
      <c r="M289" s="770"/>
      <c r="N289" s="158">
        <f>N290+N294</f>
        <v>1900</v>
      </c>
      <c r="O289" s="550">
        <f>O290+O294</f>
        <v>1600</v>
      </c>
      <c r="P289" s="372">
        <f>P290+P294</f>
        <v>1593</v>
      </c>
      <c r="Q289" s="619">
        <f>Q290+Q294</f>
        <v>1600</v>
      </c>
      <c r="R289" s="619">
        <f>R290+R294</f>
        <v>1600</v>
      </c>
      <c r="S289" s="31"/>
      <c r="T289" s="31"/>
      <c r="U289" s="31"/>
      <c r="V289" s="31"/>
      <c r="W289" s="31"/>
      <c r="X289" s="31"/>
      <c r="Y289" s="31"/>
    </row>
    <row r="290" spans="1:25" hidden="1">
      <c r="A290" s="31" t="s">
        <v>273</v>
      </c>
      <c r="B290" s="26">
        <v>1</v>
      </c>
      <c r="C290" s="26"/>
      <c r="D290" s="26">
        <v>3</v>
      </c>
      <c r="E290" s="26"/>
      <c r="F290" s="26">
        <v>5</v>
      </c>
      <c r="G290" s="26"/>
      <c r="H290" s="26"/>
      <c r="I290" s="26"/>
      <c r="J290" s="32">
        <v>321</v>
      </c>
      <c r="K290" s="150">
        <v>32</v>
      </c>
      <c r="L290" s="151" t="s">
        <v>26</v>
      </c>
      <c r="M290" s="152"/>
      <c r="N290" s="153">
        <f>N291</f>
        <v>0</v>
      </c>
      <c r="O290" s="549">
        <f>O291</f>
        <v>0</v>
      </c>
      <c r="P290" s="372">
        <f>P291</f>
        <v>0</v>
      </c>
      <c r="Q290" s="620">
        <f>Q291</f>
        <v>0</v>
      </c>
      <c r="R290" s="620">
        <f>R291</f>
        <v>0</v>
      </c>
      <c r="S290" s="31"/>
      <c r="T290" s="31"/>
      <c r="U290" s="31"/>
      <c r="V290" s="31"/>
      <c r="W290" s="31"/>
      <c r="X290" s="31"/>
      <c r="Y290" s="31"/>
    </row>
    <row r="291" spans="1:25" hidden="1">
      <c r="A291" s="31" t="s">
        <v>273</v>
      </c>
      <c r="B291" s="26">
        <v>1</v>
      </c>
      <c r="C291" s="26"/>
      <c r="D291" s="26">
        <v>3</v>
      </c>
      <c r="E291" s="26"/>
      <c r="F291" s="26">
        <v>5</v>
      </c>
      <c r="G291" s="26"/>
      <c r="H291" s="26"/>
      <c r="I291" s="26"/>
      <c r="J291" s="32">
        <v>321</v>
      </c>
      <c r="K291" s="148">
        <v>323</v>
      </c>
      <c r="L291" s="169" t="s">
        <v>67</v>
      </c>
      <c r="M291" s="157"/>
      <c r="N291" s="158">
        <f>N292+N293</f>
        <v>0</v>
      </c>
      <c r="O291" s="550">
        <f>O292+O293</f>
        <v>0</v>
      </c>
      <c r="P291" s="372">
        <f>P292+P293</f>
        <v>0</v>
      </c>
      <c r="Q291" s="619">
        <f>Q292+Q293</f>
        <v>0</v>
      </c>
      <c r="R291" s="619">
        <f>R292+R293</f>
        <v>0</v>
      </c>
      <c r="S291" s="31"/>
      <c r="T291" s="31"/>
      <c r="U291" s="31"/>
      <c r="V291" s="31"/>
      <c r="W291" s="31"/>
      <c r="X291" s="31"/>
      <c r="Y291" s="31"/>
    </row>
    <row r="292" spans="1:25" hidden="1">
      <c r="A292" s="31" t="s">
        <v>273</v>
      </c>
      <c r="B292" s="26">
        <v>1</v>
      </c>
      <c r="C292" s="26"/>
      <c r="D292" s="26">
        <v>3</v>
      </c>
      <c r="E292" s="26"/>
      <c r="F292" s="26">
        <v>5</v>
      </c>
      <c r="G292" s="26"/>
      <c r="H292" s="26"/>
      <c r="I292" s="26"/>
      <c r="J292" s="32">
        <v>321</v>
      </c>
      <c r="K292" s="150">
        <v>3237</v>
      </c>
      <c r="L292" s="150" t="s">
        <v>275</v>
      </c>
      <c r="M292" s="150"/>
      <c r="N292" s="161">
        <v>0</v>
      </c>
      <c r="O292" s="551">
        <v>0</v>
      </c>
      <c r="P292" s="372">
        <v>0</v>
      </c>
      <c r="Q292" s="620">
        <v>0</v>
      </c>
      <c r="R292" s="620">
        <v>0</v>
      </c>
      <c r="S292" s="31"/>
      <c r="T292" s="31"/>
      <c r="U292" s="31"/>
      <c r="V292" s="31"/>
      <c r="W292" s="31"/>
      <c r="X292" s="31"/>
      <c r="Y292" s="31"/>
    </row>
    <row r="293" spans="1:25" hidden="1">
      <c r="A293" s="31" t="s">
        <v>273</v>
      </c>
      <c r="B293" s="26">
        <v>1</v>
      </c>
      <c r="C293" s="26"/>
      <c r="D293" s="26">
        <v>3</v>
      </c>
      <c r="E293" s="26"/>
      <c r="F293" s="26">
        <v>5</v>
      </c>
      <c r="G293" s="26"/>
      <c r="H293" s="26"/>
      <c r="I293" s="26"/>
      <c r="J293" s="32">
        <v>321</v>
      </c>
      <c r="K293" s="150">
        <v>3237</v>
      </c>
      <c r="L293" s="150" t="s">
        <v>276</v>
      </c>
      <c r="M293" s="150"/>
      <c r="N293" s="161">
        <v>0</v>
      </c>
      <c r="O293" s="551">
        <v>0</v>
      </c>
      <c r="P293" s="372">
        <v>0</v>
      </c>
      <c r="Q293" s="620">
        <v>0</v>
      </c>
      <c r="R293" s="620">
        <v>0</v>
      </c>
      <c r="S293" s="31"/>
      <c r="T293" s="31"/>
      <c r="U293" s="31"/>
      <c r="V293" s="31"/>
      <c r="W293" s="31"/>
      <c r="X293" s="31"/>
      <c r="Y293" s="31"/>
    </row>
    <row r="294" spans="1:25">
      <c r="A294" s="31" t="s">
        <v>273</v>
      </c>
      <c r="B294" s="26">
        <v>1</v>
      </c>
      <c r="C294" s="26"/>
      <c r="D294" s="26">
        <v>3</v>
      </c>
      <c r="E294" s="26"/>
      <c r="F294" s="26">
        <v>5</v>
      </c>
      <c r="G294" s="26"/>
      <c r="H294" s="26"/>
      <c r="I294" s="26"/>
      <c r="J294" s="32" t="s">
        <v>671</v>
      </c>
      <c r="K294" s="170">
        <v>38</v>
      </c>
      <c r="L294" s="151" t="s">
        <v>80</v>
      </c>
      <c r="M294" s="152"/>
      <c r="N294" s="153">
        <f t="shared" ref="N294:R295" si="25">N295</f>
        <v>1900</v>
      </c>
      <c r="O294" s="549">
        <f t="shared" si="25"/>
        <v>1600</v>
      </c>
      <c r="P294" s="373">
        <f t="shared" si="25"/>
        <v>1593</v>
      </c>
      <c r="Q294" s="620">
        <f t="shared" si="25"/>
        <v>1600</v>
      </c>
      <c r="R294" s="620">
        <f t="shared" si="25"/>
        <v>1600</v>
      </c>
      <c r="S294" s="31"/>
      <c r="T294" s="31"/>
      <c r="U294" s="31"/>
      <c r="V294" s="31"/>
      <c r="W294" s="31"/>
      <c r="X294" s="31"/>
      <c r="Y294" s="31"/>
    </row>
    <row r="295" spans="1:25">
      <c r="A295" s="31" t="s">
        <v>273</v>
      </c>
      <c r="B295" s="26">
        <v>1</v>
      </c>
      <c r="C295" s="26"/>
      <c r="D295" s="26">
        <v>3</v>
      </c>
      <c r="E295" s="26"/>
      <c r="F295" s="26">
        <v>5</v>
      </c>
      <c r="G295" s="26"/>
      <c r="H295" s="26"/>
      <c r="I295" s="26"/>
      <c r="J295" s="32" t="s">
        <v>671</v>
      </c>
      <c r="K295" s="171">
        <v>381</v>
      </c>
      <c r="L295" s="769" t="s">
        <v>96</v>
      </c>
      <c r="M295" s="770"/>
      <c r="N295" s="158">
        <f t="shared" si="25"/>
        <v>1900</v>
      </c>
      <c r="O295" s="550">
        <f t="shared" si="25"/>
        <v>1600</v>
      </c>
      <c r="P295" s="372">
        <f t="shared" si="25"/>
        <v>1593</v>
      </c>
      <c r="Q295" s="619">
        <f t="shared" si="25"/>
        <v>1600</v>
      </c>
      <c r="R295" s="619">
        <f t="shared" si="25"/>
        <v>1600</v>
      </c>
      <c r="S295" s="31"/>
      <c r="T295" s="31"/>
      <c r="U295" s="31"/>
      <c r="V295" s="31"/>
      <c r="W295" s="31"/>
      <c r="X295" s="31"/>
      <c r="Y295" s="31"/>
    </row>
    <row r="296" spans="1:25">
      <c r="A296" s="31" t="s">
        <v>273</v>
      </c>
      <c r="B296" s="26">
        <v>1</v>
      </c>
      <c r="C296" s="26"/>
      <c r="D296" s="26">
        <v>3</v>
      </c>
      <c r="E296" s="26"/>
      <c r="F296" s="26">
        <v>5</v>
      </c>
      <c r="G296" s="26"/>
      <c r="H296" s="26"/>
      <c r="I296" s="26"/>
      <c r="J296" s="32" t="s">
        <v>671</v>
      </c>
      <c r="K296" s="170">
        <v>3811</v>
      </c>
      <c r="L296" s="151" t="s">
        <v>277</v>
      </c>
      <c r="M296" s="172"/>
      <c r="N296" s="164">
        <v>1900</v>
      </c>
      <c r="O296" s="552">
        <v>1600</v>
      </c>
      <c r="P296" s="373">
        <v>1593</v>
      </c>
      <c r="Q296" s="620">
        <v>1600</v>
      </c>
      <c r="R296" s="620">
        <v>1600</v>
      </c>
      <c r="S296" s="31">
        <v>1000</v>
      </c>
      <c r="T296" s="31"/>
      <c r="U296" s="31"/>
      <c r="V296" s="31"/>
      <c r="W296" s="31"/>
      <c r="X296" s="31"/>
      <c r="Y296" s="31"/>
    </row>
    <row r="297" spans="1:25">
      <c r="A297" s="31" t="s">
        <v>273</v>
      </c>
      <c r="B297" s="26">
        <v>1</v>
      </c>
      <c r="C297" s="26"/>
      <c r="D297" s="26">
        <v>3</v>
      </c>
      <c r="E297" s="26"/>
      <c r="F297" s="26">
        <v>5</v>
      </c>
      <c r="G297" s="26"/>
      <c r="H297" s="26"/>
      <c r="I297" s="26"/>
      <c r="J297" s="32" t="s">
        <v>671</v>
      </c>
      <c r="K297" s="148">
        <v>4</v>
      </c>
      <c r="L297" s="769" t="s">
        <v>11</v>
      </c>
      <c r="M297" s="770"/>
      <c r="N297" s="158">
        <f t="shared" ref="N297:R298" si="26">N298</f>
        <v>0</v>
      </c>
      <c r="O297" s="550">
        <f t="shared" si="26"/>
        <v>2000</v>
      </c>
      <c r="P297" s="372">
        <f t="shared" si="26"/>
        <v>0</v>
      </c>
      <c r="Q297" s="620">
        <f t="shared" si="26"/>
        <v>0</v>
      </c>
      <c r="R297" s="620">
        <f t="shared" si="26"/>
        <v>2000</v>
      </c>
      <c r="S297" s="31"/>
      <c r="T297" s="31"/>
      <c r="U297" s="31"/>
      <c r="V297" s="31"/>
      <c r="W297" s="31"/>
      <c r="X297" s="31"/>
      <c r="Y297" s="31"/>
    </row>
    <row r="298" spans="1:25">
      <c r="A298" s="31" t="s">
        <v>273</v>
      </c>
      <c r="B298" s="26">
        <v>1</v>
      </c>
      <c r="C298" s="26"/>
      <c r="D298" s="26">
        <v>3</v>
      </c>
      <c r="E298" s="26"/>
      <c r="F298" s="26">
        <v>5</v>
      </c>
      <c r="G298" s="26"/>
      <c r="H298" s="26"/>
      <c r="I298" s="26"/>
      <c r="J298" s="32" t="s">
        <v>671</v>
      </c>
      <c r="K298" s="150">
        <v>42</v>
      </c>
      <c r="L298" s="767" t="s">
        <v>31</v>
      </c>
      <c r="M298" s="768"/>
      <c r="N298" s="153">
        <f t="shared" si="26"/>
        <v>0</v>
      </c>
      <c r="O298" s="549">
        <f t="shared" si="26"/>
        <v>2000</v>
      </c>
      <c r="P298" s="372">
        <f t="shared" si="26"/>
        <v>0</v>
      </c>
      <c r="Q298" s="620">
        <f t="shared" si="26"/>
        <v>0</v>
      </c>
      <c r="R298" s="620">
        <f t="shared" si="26"/>
        <v>2000</v>
      </c>
      <c r="S298" s="31"/>
      <c r="T298" s="31"/>
      <c r="U298" s="31"/>
      <c r="V298" s="31"/>
      <c r="W298" s="31"/>
      <c r="X298" s="31"/>
      <c r="Y298" s="31"/>
    </row>
    <row r="299" spans="1:25">
      <c r="A299" s="31" t="s">
        <v>273</v>
      </c>
      <c r="B299" s="26">
        <v>1</v>
      </c>
      <c r="C299" s="26"/>
      <c r="D299" s="26">
        <v>3</v>
      </c>
      <c r="E299" s="26"/>
      <c r="F299" s="26">
        <v>5</v>
      </c>
      <c r="G299" s="26"/>
      <c r="H299" s="26"/>
      <c r="I299" s="26"/>
      <c r="J299" s="32" t="s">
        <v>671</v>
      </c>
      <c r="K299" s="148">
        <v>422</v>
      </c>
      <c r="L299" s="769" t="s">
        <v>278</v>
      </c>
      <c r="M299" s="770"/>
      <c r="N299" s="158">
        <f>N300+N301</f>
        <v>0</v>
      </c>
      <c r="O299" s="550">
        <f>O300+O301</f>
        <v>2000</v>
      </c>
      <c r="P299" s="372">
        <f>P300+P301</f>
        <v>0</v>
      </c>
      <c r="Q299" s="619">
        <f>Q300+Q301</f>
        <v>0</v>
      </c>
      <c r="R299" s="619">
        <f>R300+R301</f>
        <v>2000</v>
      </c>
      <c r="S299" s="31"/>
      <c r="T299" s="31"/>
      <c r="U299" s="31"/>
      <c r="V299" s="31"/>
      <c r="W299" s="31"/>
      <c r="X299" s="31"/>
      <c r="Y299" s="31"/>
    </row>
    <row r="300" spans="1:25" hidden="1">
      <c r="A300" s="31" t="s">
        <v>273</v>
      </c>
      <c r="B300" s="26">
        <v>1</v>
      </c>
      <c r="C300" s="26"/>
      <c r="D300" s="26">
        <v>3</v>
      </c>
      <c r="E300" s="26"/>
      <c r="F300" s="26">
        <v>5</v>
      </c>
      <c r="G300" s="26"/>
      <c r="H300" s="26"/>
      <c r="I300" s="26"/>
      <c r="J300" s="32">
        <v>220</v>
      </c>
      <c r="K300" s="150">
        <v>4223</v>
      </c>
      <c r="L300" s="767" t="s">
        <v>279</v>
      </c>
      <c r="M300" s="768"/>
      <c r="N300" s="153">
        <v>0</v>
      </c>
      <c r="O300" s="549">
        <v>0</v>
      </c>
      <c r="P300" s="372">
        <v>0</v>
      </c>
      <c r="Q300" s="620">
        <v>0</v>
      </c>
      <c r="R300" s="620">
        <v>0</v>
      </c>
      <c r="S300" s="31"/>
      <c r="T300" s="31"/>
      <c r="U300" s="31"/>
      <c r="V300" s="31"/>
      <c r="W300" s="31"/>
      <c r="X300" s="31"/>
      <c r="Y300" s="31"/>
    </row>
    <row r="301" spans="1:25" ht="15.75" thickBot="1">
      <c r="A301" s="31" t="s">
        <v>273</v>
      </c>
      <c r="B301" s="26">
        <v>1</v>
      </c>
      <c r="C301" s="26"/>
      <c r="D301" s="26">
        <v>3</v>
      </c>
      <c r="E301" s="26"/>
      <c r="F301" s="26">
        <v>5</v>
      </c>
      <c r="G301" s="26"/>
      <c r="H301" s="26"/>
      <c r="I301" s="26"/>
      <c r="J301" s="32" t="s">
        <v>671</v>
      </c>
      <c r="K301" s="162">
        <v>4223</v>
      </c>
      <c r="L301" s="767" t="s">
        <v>280</v>
      </c>
      <c r="M301" s="768"/>
      <c r="N301" s="153">
        <v>0</v>
      </c>
      <c r="O301" s="549">
        <v>2000</v>
      </c>
      <c r="P301" s="373">
        <v>0</v>
      </c>
      <c r="Q301" s="620">
        <v>0</v>
      </c>
      <c r="R301" s="620">
        <v>2000</v>
      </c>
      <c r="S301" s="31"/>
      <c r="T301" s="31"/>
      <c r="U301" s="31"/>
      <c r="V301" s="31"/>
      <c r="W301" s="31"/>
      <c r="X301" s="31"/>
      <c r="Y301" s="31"/>
    </row>
    <row r="302" spans="1:25">
      <c r="A302" s="50"/>
      <c r="B302" s="50"/>
      <c r="C302" s="50"/>
      <c r="D302" s="50"/>
      <c r="E302" s="50"/>
      <c r="F302" s="50"/>
      <c r="G302" s="50"/>
      <c r="H302" s="50"/>
      <c r="I302" s="50"/>
      <c r="J302" s="57"/>
      <c r="K302" s="145"/>
      <c r="L302" s="145" t="s">
        <v>83</v>
      </c>
      <c r="M302" s="145"/>
      <c r="N302" s="146">
        <f>N289+N297</f>
        <v>1900</v>
      </c>
      <c r="O302" s="547">
        <f>O289+O297</f>
        <v>3600</v>
      </c>
      <c r="P302" s="371">
        <f>P289+P297</f>
        <v>1593</v>
      </c>
      <c r="Q302" s="618">
        <f>Q289+Q297</f>
        <v>1600</v>
      </c>
      <c r="R302" s="618">
        <f>R289+R297</f>
        <v>3600</v>
      </c>
      <c r="S302" s="31"/>
      <c r="T302" s="31"/>
      <c r="U302" s="31"/>
      <c r="V302" s="31"/>
      <c r="W302" s="31"/>
      <c r="X302" s="31"/>
      <c r="Y302" s="31"/>
    </row>
    <row r="303" spans="1:25">
      <c r="A303" s="26"/>
      <c r="B303" s="26"/>
      <c r="C303" s="26"/>
      <c r="D303" s="26"/>
      <c r="E303" s="26"/>
      <c r="F303" s="26"/>
      <c r="G303" s="26"/>
      <c r="H303" s="26"/>
      <c r="I303" s="26"/>
      <c r="J303" s="32"/>
      <c r="K303" s="26"/>
      <c r="L303" s="26"/>
      <c r="M303" s="26"/>
      <c r="N303" s="35"/>
      <c r="O303" s="505"/>
      <c r="P303" s="367"/>
      <c r="Q303" s="614"/>
      <c r="R303" s="614"/>
      <c r="S303" s="31"/>
      <c r="T303" s="31"/>
      <c r="U303" s="31"/>
      <c r="V303" s="31"/>
      <c r="W303" s="31"/>
      <c r="X303" s="31"/>
      <c r="Y303" s="31"/>
    </row>
    <row r="304" spans="1:25">
      <c r="A304" s="50"/>
      <c r="B304" s="50"/>
      <c r="C304" s="50"/>
      <c r="D304" s="50"/>
      <c r="E304" s="50"/>
      <c r="F304" s="50"/>
      <c r="G304" s="50"/>
      <c r="H304" s="50"/>
      <c r="I304" s="50"/>
      <c r="J304" s="57"/>
      <c r="K304" s="49" t="s">
        <v>281</v>
      </c>
      <c r="L304" s="771" t="s">
        <v>282</v>
      </c>
      <c r="M304" s="771"/>
      <c r="N304" s="105"/>
      <c r="O304" s="531"/>
      <c r="P304" s="357"/>
      <c r="Q304" s="601"/>
      <c r="R304" s="601"/>
      <c r="S304" s="31"/>
      <c r="T304" s="31"/>
      <c r="U304" s="31"/>
      <c r="V304" s="31"/>
      <c r="W304" s="31"/>
      <c r="X304" s="31"/>
      <c r="Y304" s="31"/>
    </row>
    <row r="305" spans="1:25">
      <c r="A305" s="54" t="s">
        <v>283</v>
      </c>
      <c r="B305" s="54"/>
      <c r="C305" s="54"/>
      <c r="D305" s="54"/>
      <c r="E305" s="54"/>
      <c r="F305" s="54"/>
      <c r="G305" s="54"/>
      <c r="H305" s="54"/>
      <c r="I305" s="54"/>
      <c r="J305" s="60"/>
      <c r="K305" s="53" t="s">
        <v>284</v>
      </c>
      <c r="L305" s="54" t="s">
        <v>285</v>
      </c>
      <c r="M305" s="53"/>
      <c r="N305" s="61"/>
      <c r="O305" s="513"/>
      <c r="P305" s="354"/>
      <c r="Q305" s="598"/>
      <c r="R305" s="598"/>
      <c r="S305" s="31"/>
      <c r="T305" s="31"/>
      <c r="U305" s="31"/>
      <c r="V305" s="31"/>
      <c r="W305" s="31"/>
      <c r="X305" s="31"/>
      <c r="Y305" s="31"/>
    </row>
    <row r="306" spans="1:25">
      <c r="A306" s="31" t="s">
        <v>286</v>
      </c>
      <c r="B306" s="26">
        <v>1</v>
      </c>
      <c r="C306" s="26"/>
      <c r="D306" s="26">
        <v>3</v>
      </c>
      <c r="E306" s="26"/>
      <c r="F306" s="26">
        <v>5</v>
      </c>
      <c r="G306" s="26"/>
      <c r="H306" s="26"/>
      <c r="I306" s="26"/>
      <c r="J306" s="32" t="s">
        <v>672</v>
      </c>
      <c r="K306" s="148">
        <v>3</v>
      </c>
      <c r="L306" s="148" t="s">
        <v>9</v>
      </c>
      <c r="M306" s="148"/>
      <c r="N306" s="149">
        <f t="shared" ref="N306:R307" si="27">N307</f>
        <v>1894818</v>
      </c>
      <c r="O306" s="548">
        <f t="shared" si="27"/>
        <v>1020687</v>
      </c>
      <c r="P306" s="372">
        <f t="shared" si="27"/>
        <v>175138.26</v>
      </c>
      <c r="Q306" s="619">
        <f t="shared" si="27"/>
        <v>340000</v>
      </c>
      <c r="R306" s="619">
        <f t="shared" si="27"/>
        <v>1184241</v>
      </c>
      <c r="S306" s="31"/>
      <c r="T306" s="31"/>
      <c r="U306" s="31"/>
      <c r="V306" s="31"/>
      <c r="W306" s="31"/>
      <c r="X306" s="31"/>
      <c r="Y306" s="31"/>
    </row>
    <row r="307" spans="1:25">
      <c r="A307" s="31" t="s">
        <v>286</v>
      </c>
      <c r="B307" s="26">
        <v>1</v>
      </c>
      <c r="C307" s="26"/>
      <c r="D307" s="26">
        <v>3</v>
      </c>
      <c r="E307" s="26"/>
      <c r="F307" s="26">
        <v>5</v>
      </c>
      <c r="G307" s="26"/>
      <c r="H307" s="26"/>
      <c r="I307" s="26"/>
      <c r="J307" s="32" t="s">
        <v>672</v>
      </c>
      <c r="K307" s="150">
        <v>32</v>
      </c>
      <c r="L307" s="151" t="s">
        <v>26</v>
      </c>
      <c r="M307" s="152"/>
      <c r="N307" s="153">
        <f t="shared" si="27"/>
        <v>1894818</v>
      </c>
      <c r="O307" s="549">
        <f t="shared" si="27"/>
        <v>1020687</v>
      </c>
      <c r="P307" s="373">
        <f t="shared" si="27"/>
        <v>175138.26</v>
      </c>
      <c r="Q307" s="620">
        <f t="shared" si="27"/>
        <v>340000</v>
      </c>
      <c r="R307" s="620">
        <f t="shared" si="27"/>
        <v>1184241</v>
      </c>
      <c r="S307" s="31"/>
      <c r="T307" s="31"/>
      <c r="U307" s="31"/>
      <c r="V307" s="31"/>
      <c r="W307" s="31"/>
      <c r="X307" s="31"/>
      <c r="Y307" s="31"/>
    </row>
    <row r="308" spans="1:25">
      <c r="A308" s="31" t="s">
        <v>286</v>
      </c>
      <c r="B308" s="26">
        <v>1</v>
      </c>
      <c r="C308" s="26"/>
      <c r="D308" s="26">
        <v>3</v>
      </c>
      <c r="E308" s="26"/>
      <c r="F308" s="26">
        <v>5</v>
      </c>
      <c r="G308" s="26"/>
      <c r="H308" s="26"/>
      <c r="I308" s="26"/>
      <c r="J308" s="32" t="s">
        <v>672</v>
      </c>
      <c r="K308" s="148">
        <v>323</v>
      </c>
      <c r="L308" s="169" t="s">
        <v>67</v>
      </c>
      <c r="M308" s="157"/>
      <c r="N308" s="158">
        <f>N309+N310</f>
        <v>1894818</v>
      </c>
      <c r="O308" s="550">
        <f>O309+O310</f>
        <v>1020687</v>
      </c>
      <c r="P308" s="372">
        <f>P309+P310</f>
        <v>175138.26</v>
      </c>
      <c r="Q308" s="619">
        <f>Q309+Q310+Q311</f>
        <v>340000</v>
      </c>
      <c r="R308" s="619">
        <f>R309+R310+R311</f>
        <v>1184241</v>
      </c>
      <c r="S308" s="31"/>
      <c r="T308" s="31"/>
      <c r="U308" s="31"/>
      <c r="V308" s="31"/>
      <c r="W308" s="31"/>
      <c r="X308" s="31"/>
      <c r="Y308" s="31"/>
    </row>
    <row r="309" spans="1:25" ht="15" customHeight="1" thickBot="1">
      <c r="A309" s="31" t="s">
        <v>286</v>
      </c>
      <c r="B309" s="26">
        <v>1</v>
      </c>
      <c r="C309" s="26"/>
      <c r="D309" s="26">
        <v>3</v>
      </c>
      <c r="E309" s="26"/>
      <c r="F309" s="26">
        <v>5</v>
      </c>
      <c r="G309" s="26"/>
      <c r="H309" s="26"/>
      <c r="I309" s="26"/>
      <c r="J309" s="32" t="s">
        <v>672</v>
      </c>
      <c r="K309" s="150">
        <v>3232</v>
      </c>
      <c r="L309" s="767" t="s">
        <v>777</v>
      </c>
      <c r="M309" s="768"/>
      <c r="N309" s="173">
        <v>1894818</v>
      </c>
      <c r="O309" s="554">
        <v>1020687</v>
      </c>
      <c r="P309" s="373">
        <v>175138.26</v>
      </c>
      <c r="Q309" s="620">
        <v>340000</v>
      </c>
      <c r="R309" s="620">
        <f>900000+286895-2654</f>
        <v>1184241</v>
      </c>
      <c r="S309" s="31">
        <f>294376.85+1375</f>
        <v>295751.84999999998</v>
      </c>
      <c r="T309" s="31" t="s">
        <v>821</v>
      </c>
      <c r="U309" s="31"/>
      <c r="V309" s="31"/>
      <c r="W309" s="31"/>
      <c r="X309" s="31"/>
      <c r="Y309" s="31"/>
    </row>
    <row r="310" spans="1:25" hidden="1">
      <c r="A310" s="31" t="s">
        <v>286</v>
      </c>
      <c r="B310" s="26">
        <v>1</v>
      </c>
      <c r="C310" s="26"/>
      <c r="D310" s="26">
        <v>3</v>
      </c>
      <c r="E310" s="26"/>
      <c r="F310" s="26">
        <v>5</v>
      </c>
      <c r="G310" s="26"/>
      <c r="H310" s="26"/>
      <c r="I310" s="26"/>
      <c r="J310" s="32">
        <v>451</v>
      </c>
      <c r="K310" s="170">
        <v>3232</v>
      </c>
      <c r="L310" s="150" t="s">
        <v>287</v>
      </c>
      <c r="M310" s="170"/>
      <c r="N310" s="174">
        <v>0</v>
      </c>
      <c r="O310" s="555">
        <v>0</v>
      </c>
      <c r="P310" s="375">
        <v>0</v>
      </c>
      <c r="Q310" s="622">
        <v>0</v>
      </c>
      <c r="R310" s="622">
        <v>0</v>
      </c>
      <c r="S310" s="31"/>
      <c r="T310" s="31"/>
      <c r="U310" s="31"/>
      <c r="V310" s="31"/>
      <c r="W310" s="31"/>
      <c r="X310" s="31"/>
      <c r="Y310" s="31"/>
    </row>
    <row r="311" spans="1:25" ht="6" hidden="1" customHeight="1" thickBot="1">
      <c r="A311" s="31" t="s">
        <v>286</v>
      </c>
      <c r="B311" s="26">
        <v>1</v>
      </c>
      <c r="C311" s="26"/>
      <c r="D311" s="26">
        <v>3</v>
      </c>
      <c r="E311" s="26"/>
      <c r="F311" s="26">
        <v>5</v>
      </c>
      <c r="G311" s="26"/>
      <c r="H311" s="26"/>
      <c r="I311" s="26"/>
      <c r="J311" s="32">
        <v>451</v>
      </c>
      <c r="K311" s="170">
        <v>3232</v>
      </c>
      <c r="L311" s="170" t="s">
        <v>288</v>
      </c>
      <c r="M311" s="170"/>
      <c r="N311" s="174"/>
      <c r="O311" s="555"/>
      <c r="P311" s="375">
        <v>0</v>
      </c>
      <c r="Q311" s="622">
        <v>0</v>
      </c>
      <c r="R311" s="622">
        <v>0</v>
      </c>
      <c r="S311" s="31"/>
      <c r="T311" s="31"/>
      <c r="U311" s="31"/>
      <c r="V311" s="31"/>
      <c r="W311" s="31"/>
      <c r="X311" s="31"/>
      <c r="Y311" s="31"/>
    </row>
    <row r="312" spans="1:25">
      <c r="A312" s="50"/>
      <c r="B312" s="50"/>
      <c r="C312" s="50"/>
      <c r="D312" s="50"/>
      <c r="E312" s="50"/>
      <c r="F312" s="50"/>
      <c r="G312" s="50"/>
      <c r="H312" s="50"/>
      <c r="I312" s="50"/>
      <c r="J312" s="57"/>
      <c r="K312" s="145"/>
      <c r="L312" s="145" t="s">
        <v>83</v>
      </c>
      <c r="M312" s="145"/>
      <c r="N312" s="146">
        <f>N306</f>
        <v>1894818</v>
      </c>
      <c r="O312" s="547">
        <f>O306</f>
        <v>1020687</v>
      </c>
      <c r="P312" s="371">
        <f>P306</f>
        <v>175138.26</v>
      </c>
      <c r="Q312" s="618">
        <f>Q306</f>
        <v>340000</v>
      </c>
      <c r="R312" s="618">
        <f>R306</f>
        <v>1184241</v>
      </c>
      <c r="S312" s="31"/>
      <c r="T312" s="31"/>
      <c r="U312" s="31"/>
      <c r="V312" s="31"/>
      <c r="W312" s="31"/>
      <c r="X312" s="31"/>
      <c r="Y312" s="31"/>
    </row>
    <row r="313" spans="1:25">
      <c r="A313" s="31"/>
      <c r="B313" s="31"/>
      <c r="C313" s="31"/>
      <c r="D313" s="31"/>
      <c r="E313" s="31"/>
      <c r="F313" s="31"/>
      <c r="G313" s="31"/>
      <c r="H313" s="31"/>
      <c r="I313" s="31"/>
      <c r="J313" s="64"/>
      <c r="K313" s="98"/>
      <c r="L313" s="98"/>
      <c r="M313" s="98"/>
      <c r="N313" s="99"/>
      <c r="O313" s="527"/>
      <c r="P313" s="352"/>
      <c r="Q313" s="595"/>
      <c r="R313" s="595"/>
      <c r="S313" s="31"/>
      <c r="T313" s="31"/>
      <c r="U313" s="31"/>
      <c r="V313" s="31"/>
      <c r="W313" s="31"/>
      <c r="X313" s="31"/>
      <c r="Y313" s="31"/>
    </row>
    <row r="314" spans="1:25" hidden="1">
      <c r="A314" s="54"/>
      <c r="B314" s="54"/>
      <c r="C314" s="54"/>
      <c r="D314" s="54"/>
      <c r="E314" s="54"/>
      <c r="F314" s="54"/>
      <c r="G314" s="54"/>
      <c r="H314" s="54"/>
      <c r="I314" s="54"/>
      <c r="J314" s="60"/>
      <c r="K314" s="53" t="s">
        <v>93</v>
      </c>
      <c r="L314" s="54" t="s">
        <v>289</v>
      </c>
      <c r="M314" s="53"/>
      <c r="N314" s="61"/>
      <c r="O314" s="513"/>
      <c r="P314" s="354"/>
      <c r="Q314" s="598"/>
      <c r="R314" s="598"/>
      <c r="S314" s="31"/>
      <c r="T314" s="31"/>
      <c r="U314" s="31"/>
      <c r="V314" s="31"/>
      <c r="W314" s="31"/>
      <c r="X314" s="31"/>
      <c r="Y314" s="31"/>
    </row>
    <row r="315" spans="1:25" hidden="1">
      <c r="A315" s="31" t="s">
        <v>290</v>
      </c>
      <c r="B315" s="26">
        <v>1</v>
      </c>
      <c r="C315" s="26"/>
      <c r="D315" s="26">
        <v>3</v>
      </c>
      <c r="E315" s="26"/>
      <c r="F315" s="26">
        <v>5</v>
      </c>
      <c r="G315" s="26"/>
      <c r="H315" s="26"/>
      <c r="I315" s="26"/>
      <c r="J315" s="32">
        <v>560</v>
      </c>
      <c r="K315" s="148">
        <v>3</v>
      </c>
      <c r="L315" s="148" t="s">
        <v>9</v>
      </c>
      <c r="M315" s="148"/>
      <c r="N315" s="149">
        <f>N316</f>
        <v>0</v>
      </c>
      <c r="O315" s="548">
        <f>O316</f>
        <v>0</v>
      </c>
      <c r="P315" s="372">
        <f>P316</f>
        <v>0</v>
      </c>
      <c r="Q315" s="619">
        <f>Q316</f>
        <v>0</v>
      </c>
      <c r="R315" s="619">
        <f>R316</f>
        <v>0</v>
      </c>
      <c r="S315" s="31"/>
      <c r="T315" s="31"/>
      <c r="U315" s="31"/>
      <c r="V315" s="31"/>
      <c r="W315" s="31"/>
      <c r="X315" s="31"/>
      <c r="Y315" s="31"/>
    </row>
    <row r="316" spans="1:25" hidden="1">
      <c r="A316" s="31" t="s">
        <v>290</v>
      </c>
      <c r="B316" s="26">
        <v>1</v>
      </c>
      <c r="C316" s="26"/>
      <c r="D316" s="26">
        <v>3</v>
      </c>
      <c r="E316" s="26"/>
      <c r="F316" s="26">
        <v>5</v>
      </c>
      <c r="G316" s="26"/>
      <c r="H316" s="26"/>
      <c r="I316" s="26"/>
      <c r="J316" s="32">
        <v>560</v>
      </c>
      <c r="K316" s="150">
        <v>32</v>
      </c>
      <c r="L316" s="151" t="s">
        <v>26</v>
      </c>
      <c r="M316" s="152"/>
      <c r="N316" s="153">
        <f>N319+N317</f>
        <v>0</v>
      </c>
      <c r="O316" s="549">
        <f>O319+O317</f>
        <v>0</v>
      </c>
      <c r="P316" s="372">
        <f>P319+P317</f>
        <v>0</v>
      </c>
      <c r="Q316" s="620">
        <f>Q319+Q317</f>
        <v>0</v>
      </c>
      <c r="R316" s="620">
        <f>R319+R317</f>
        <v>0</v>
      </c>
      <c r="S316" s="31"/>
      <c r="T316" s="31"/>
      <c r="U316" s="31"/>
      <c r="V316" s="31"/>
      <c r="W316" s="31"/>
      <c r="X316" s="31"/>
      <c r="Y316" s="31"/>
    </row>
    <row r="317" spans="1:25" hidden="1">
      <c r="A317" s="31" t="s">
        <v>290</v>
      </c>
      <c r="B317" s="26">
        <v>1</v>
      </c>
      <c r="C317" s="26"/>
      <c r="D317" s="26">
        <v>3</v>
      </c>
      <c r="E317" s="26"/>
      <c r="F317" s="26">
        <v>5</v>
      </c>
      <c r="G317" s="26"/>
      <c r="H317" s="26"/>
      <c r="I317" s="26"/>
      <c r="J317" s="32">
        <v>560</v>
      </c>
      <c r="K317" s="150">
        <v>322</v>
      </c>
      <c r="L317" s="151" t="s">
        <v>88</v>
      </c>
      <c r="M317" s="152"/>
      <c r="N317" s="153">
        <f>N318</f>
        <v>0</v>
      </c>
      <c r="O317" s="549">
        <f>O318</f>
        <v>0</v>
      </c>
      <c r="P317" s="372">
        <f>P318</f>
        <v>0</v>
      </c>
      <c r="Q317" s="620">
        <f>Q318</f>
        <v>0</v>
      </c>
      <c r="R317" s="620">
        <f>R318</f>
        <v>0</v>
      </c>
      <c r="S317" s="31"/>
      <c r="T317" s="31"/>
      <c r="U317" s="31"/>
      <c r="V317" s="31"/>
      <c r="W317" s="31"/>
      <c r="X317" s="31"/>
      <c r="Y317" s="31"/>
    </row>
    <row r="318" spans="1:25" hidden="1">
      <c r="A318" s="31" t="s">
        <v>290</v>
      </c>
      <c r="B318" s="26">
        <v>1</v>
      </c>
      <c r="C318" s="26"/>
      <c r="D318" s="26">
        <v>3</v>
      </c>
      <c r="E318" s="26"/>
      <c r="F318" s="26">
        <v>5</v>
      </c>
      <c r="G318" s="26"/>
      <c r="H318" s="26"/>
      <c r="I318" s="26"/>
      <c r="J318" s="32">
        <v>560</v>
      </c>
      <c r="K318" s="150">
        <v>3225</v>
      </c>
      <c r="L318" s="151" t="s">
        <v>291</v>
      </c>
      <c r="M318" s="152"/>
      <c r="N318" s="153">
        <v>0</v>
      </c>
      <c r="O318" s="549">
        <v>0</v>
      </c>
      <c r="P318" s="372">
        <v>0</v>
      </c>
      <c r="Q318" s="620">
        <v>0</v>
      </c>
      <c r="R318" s="620">
        <v>0</v>
      </c>
      <c r="S318" s="31"/>
      <c r="T318" s="31"/>
      <c r="U318" s="31"/>
      <c r="V318" s="31"/>
      <c r="W318" s="31"/>
      <c r="X318" s="31"/>
      <c r="Y318" s="31"/>
    </row>
    <row r="319" spans="1:25" hidden="1">
      <c r="A319" s="31" t="s">
        <v>290</v>
      </c>
      <c r="B319" s="26">
        <v>1</v>
      </c>
      <c r="C319" s="26"/>
      <c r="D319" s="26">
        <v>3</v>
      </c>
      <c r="E319" s="26"/>
      <c r="F319" s="26">
        <v>5</v>
      </c>
      <c r="G319" s="26"/>
      <c r="H319" s="26"/>
      <c r="I319" s="26"/>
      <c r="J319" s="32">
        <v>560</v>
      </c>
      <c r="K319" s="148">
        <v>323</v>
      </c>
      <c r="L319" s="169" t="s">
        <v>67</v>
      </c>
      <c r="M319" s="157"/>
      <c r="N319" s="158">
        <f>N320+N321+N322</f>
        <v>0</v>
      </c>
      <c r="O319" s="550">
        <f>O320+O321+O322</f>
        <v>0</v>
      </c>
      <c r="P319" s="372">
        <f>P320+P321+P322</f>
        <v>0</v>
      </c>
      <c r="Q319" s="619">
        <f>Q320+Q321+Q322</f>
        <v>0</v>
      </c>
      <c r="R319" s="619">
        <f>R320+R321+R322</f>
        <v>0</v>
      </c>
      <c r="S319" s="31"/>
      <c r="T319" s="31"/>
      <c r="U319" s="31"/>
      <c r="V319" s="31"/>
      <c r="W319" s="31"/>
      <c r="X319" s="31"/>
      <c r="Y319" s="31"/>
    </row>
    <row r="320" spans="1:25" hidden="1">
      <c r="A320" s="31" t="s">
        <v>290</v>
      </c>
      <c r="B320" s="26">
        <v>1</v>
      </c>
      <c r="C320" s="26"/>
      <c r="D320" s="26">
        <v>3</v>
      </c>
      <c r="E320" s="26"/>
      <c r="F320" s="26">
        <v>5</v>
      </c>
      <c r="G320" s="26"/>
      <c r="H320" s="26"/>
      <c r="I320" s="26"/>
      <c r="J320" s="32">
        <v>560</v>
      </c>
      <c r="K320" s="150">
        <v>3232</v>
      </c>
      <c r="L320" s="150" t="s">
        <v>292</v>
      </c>
      <c r="M320" s="150"/>
      <c r="N320" s="161">
        <v>0</v>
      </c>
      <c r="O320" s="551">
        <v>0</v>
      </c>
      <c r="P320" s="372">
        <v>0</v>
      </c>
      <c r="Q320" s="620">
        <v>0</v>
      </c>
      <c r="R320" s="620">
        <v>0</v>
      </c>
      <c r="S320" s="31"/>
      <c r="T320" s="31"/>
      <c r="U320" s="31"/>
      <c r="V320" s="31"/>
      <c r="W320" s="31"/>
      <c r="X320" s="31"/>
      <c r="Y320" s="31"/>
    </row>
    <row r="321" spans="1:25" hidden="1">
      <c r="A321" s="31" t="s">
        <v>290</v>
      </c>
      <c r="B321" s="26">
        <v>1</v>
      </c>
      <c r="C321" s="26"/>
      <c r="D321" s="26">
        <v>3</v>
      </c>
      <c r="E321" s="26"/>
      <c r="F321" s="26">
        <v>5</v>
      </c>
      <c r="G321" s="26"/>
      <c r="H321" s="26"/>
      <c r="I321" s="26"/>
      <c r="J321" s="32">
        <v>560</v>
      </c>
      <c r="K321" s="170">
        <v>3232</v>
      </c>
      <c r="L321" s="150" t="s">
        <v>293</v>
      </c>
      <c r="M321" s="170"/>
      <c r="N321" s="174">
        <v>0</v>
      </c>
      <c r="O321" s="555">
        <v>0</v>
      </c>
      <c r="P321" s="374">
        <v>0</v>
      </c>
      <c r="Q321" s="622">
        <v>0</v>
      </c>
      <c r="R321" s="622">
        <v>0</v>
      </c>
      <c r="S321" s="31"/>
      <c r="T321" s="31"/>
      <c r="U321" s="31"/>
      <c r="V321" s="31"/>
      <c r="W321" s="31"/>
      <c r="X321" s="31"/>
      <c r="Y321" s="31"/>
    </row>
    <row r="322" spans="1:25" hidden="1">
      <c r="A322" s="31" t="s">
        <v>290</v>
      </c>
      <c r="B322" s="26">
        <v>1</v>
      </c>
      <c r="C322" s="26"/>
      <c r="D322" s="26">
        <v>3</v>
      </c>
      <c r="E322" s="26"/>
      <c r="F322" s="26">
        <v>5</v>
      </c>
      <c r="G322" s="26"/>
      <c r="H322" s="26"/>
      <c r="I322" s="26"/>
      <c r="J322" s="32">
        <v>560</v>
      </c>
      <c r="K322" s="170">
        <v>3232</v>
      </c>
      <c r="L322" s="150" t="s">
        <v>294</v>
      </c>
      <c r="M322" s="170"/>
      <c r="N322" s="174">
        <v>0</v>
      </c>
      <c r="O322" s="555">
        <v>0</v>
      </c>
      <c r="P322" s="374">
        <v>0</v>
      </c>
      <c r="Q322" s="622">
        <v>0</v>
      </c>
      <c r="R322" s="622">
        <v>0</v>
      </c>
      <c r="S322" s="31"/>
      <c r="T322" s="31"/>
      <c r="U322" s="31"/>
      <c r="V322" s="31"/>
      <c r="W322" s="31"/>
      <c r="X322" s="31"/>
      <c r="Y322" s="31"/>
    </row>
    <row r="323" spans="1:25" hidden="1">
      <c r="A323" s="31" t="s">
        <v>290</v>
      </c>
      <c r="B323" s="26">
        <v>1</v>
      </c>
      <c r="C323" s="26"/>
      <c r="D323" s="26">
        <v>3</v>
      </c>
      <c r="E323" s="26"/>
      <c r="F323" s="26">
        <v>5</v>
      </c>
      <c r="G323" s="26"/>
      <c r="H323" s="26"/>
      <c r="I323" s="26"/>
      <c r="J323" s="32">
        <v>560</v>
      </c>
      <c r="K323" s="170">
        <v>4</v>
      </c>
      <c r="L323" s="150" t="s">
        <v>265</v>
      </c>
      <c r="M323" s="170"/>
      <c r="N323" s="174">
        <f t="shared" ref="N323:R325" si="28">N324</f>
        <v>0</v>
      </c>
      <c r="O323" s="555">
        <f t="shared" si="28"/>
        <v>0</v>
      </c>
      <c r="P323" s="374">
        <f t="shared" si="28"/>
        <v>0</v>
      </c>
      <c r="Q323" s="622">
        <f t="shared" si="28"/>
        <v>0</v>
      </c>
      <c r="R323" s="622">
        <f t="shared" si="28"/>
        <v>0</v>
      </c>
      <c r="S323" s="31"/>
      <c r="T323" s="31"/>
      <c r="U323" s="31"/>
      <c r="V323" s="31"/>
      <c r="W323" s="31"/>
      <c r="X323" s="31"/>
      <c r="Y323" s="31"/>
    </row>
    <row r="324" spans="1:25" hidden="1">
      <c r="A324" s="31" t="s">
        <v>290</v>
      </c>
      <c r="B324" s="26">
        <v>1</v>
      </c>
      <c r="C324" s="26"/>
      <c r="D324" s="26">
        <v>3</v>
      </c>
      <c r="E324" s="26"/>
      <c r="F324" s="26">
        <v>5</v>
      </c>
      <c r="G324" s="26"/>
      <c r="H324" s="26"/>
      <c r="I324" s="26"/>
      <c r="J324" s="32">
        <v>560</v>
      </c>
      <c r="K324" s="150">
        <v>42</v>
      </c>
      <c r="L324" s="150" t="s">
        <v>295</v>
      </c>
      <c r="M324" s="150"/>
      <c r="N324" s="174">
        <f t="shared" si="28"/>
        <v>0</v>
      </c>
      <c r="O324" s="555">
        <f t="shared" si="28"/>
        <v>0</v>
      </c>
      <c r="P324" s="374">
        <f t="shared" si="28"/>
        <v>0</v>
      </c>
      <c r="Q324" s="622">
        <f t="shared" si="28"/>
        <v>0</v>
      </c>
      <c r="R324" s="622">
        <f t="shared" si="28"/>
        <v>0</v>
      </c>
      <c r="S324" s="31"/>
      <c r="T324" s="31"/>
      <c r="U324" s="31"/>
      <c r="V324" s="31"/>
      <c r="W324" s="31"/>
      <c r="X324" s="31"/>
      <c r="Y324" s="31"/>
    </row>
    <row r="325" spans="1:25" hidden="1">
      <c r="A325" s="31" t="s">
        <v>290</v>
      </c>
      <c r="B325" s="26">
        <v>1</v>
      </c>
      <c r="C325" s="26"/>
      <c r="D325" s="26">
        <v>3</v>
      </c>
      <c r="E325" s="26"/>
      <c r="F325" s="26">
        <v>5</v>
      </c>
      <c r="G325" s="26"/>
      <c r="H325" s="26"/>
      <c r="I325" s="26"/>
      <c r="J325" s="32">
        <v>560</v>
      </c>
      <c r="K325" s="171">
        <v>421</v>
      </c>
      <c r="L325" s="171" t="s">
        <v>234</v>
      </c>
      <c r="M325" s="171"/>
      <c r="N325" s="175">
        <f t="shared" si="28"/>
        <v>0</v>
      </c>
      <c r="O325" s="556">
        <f t="shared" si="28"/>
        <v>0</v>
      </c>
      <c r="P325" s="374">
        <f t="shared" si="28"/>
        <v>0</v>
      </c>
      <c r="Q325" s="624">
        <f t="shared" si="28"/>
        <v>0</v>
      </c>
      <c r="R325" s="624">
        <f t="shared" si="28"/>
        <v>0</v>
      </c>
      <c r="S325" s="31"/>
      <c r="T325" s="31"/>
      <c r="U325" s="31"/>
      <c r="V325" s="31"/>
      <c r="W325" s="31"/>
      <c r="X325" s="31"/>
      <c r="Y325" s="31"/>
    </row>
    <row r="326" spans="1:25" hidden="1">
      <c r="A326" s="31" t="s">
        <v>290</v>
      </c>
      <c r="B326" s="26">
        <v>1</v>
      </c>
      <c r="C326" s="26"/>
      <c r="D326" s="26">
        <v>3</v>
      </c>
      <c r="E326" s="26"/>
      <c r="F326" s="26">
        <v>5</v>
      </c>
      <c r="G326" s="26"/>
      <c r="H326" s="26"/>
      <c r="I326" s="26"/>
      <c r="J326" s="32">
        <v>560</v>
      </c>
      <c r="K326" s="170">
        <v>4214</v>
      </c>
      <c r="L326" s="170" t="s">
        <v>296</v>
      </c>
      <c r="M326" s="170"/>
      <c r="N326" s="174">
        <v>0</v>
      </c>
      <c r="O326" s="555">
        <v>0</v>
      </c>
      <c r="P326" s="374">
        <v>0</v>
      </c>
      <c r="Q326" s="622">
        <v>0</v>
      </c>
      <c r="R326" s="622">
        <v>0</v>
      </c>
      <c r="S326" s="31"/>
      <c r="T326" s="31"/>
      <c r="U326" s="31"/>
      <c r="V326" s="31"/>
      <c r="W326" s="31"/>
      <c r="X326" s="31"/>
      <c r="Y326" s="31"/>
    </row>
    <row r="327" spans="1:25" hidden="1">
      <c r="A327" s="120"/>
      <c r="B327" s="120"/>
      <c r="C327" s="120"/>
      <c r="D327" s="120"/>
      <c r="E327" s="120"/>
      <c r="F327" s="120"/>
      <c r="G327" s="120"/>
      <c r="H327" s="120"/>
      <c r="I327" s="120"/>
      <c r="J327" s="121"/>
      <c r="K327" s="129"/>
      <c r="L327" s="760" t="s">
        <v>253</v>
      </c>
      <c r="M327" s="761"/>
      <c r="N327" s="130">
        <f>N315+N323</f>
        <v>0</v>
      </c>
      <c r="O327" s="541">
        <f>O315+O323</f>
        <v>0</v>
      </c>
      <c r="P327" s="364">
        <f>P315+P323</f>
        <v>0</v>
      </c>
      <c r="Q327" s="611">
        <f>Q315+Q323</f>
        <v>0</v>
      </c>
      <c r="R327" s="611">
        <f>R315+R323</f>
        <v>0</v>
      </c>
      <c r="S327" s="31"/>
      <c r="T327" s="31"/>
      <c r="U327" s="31"/>
      <c r="V327" s="31"/>
      <c r="W327" s="31"/>
      <c r="X327" s="31"/>
      <c r="Y327" s="31"/>
    </row>
    <row r="328" spans="1:25" hidden="1">
      <c r="A328" s="31"/>
      <c r="B328" s="31"/>
      <c r="C328" s="31"/>
      <c r="D328" s="31"/>
      <c r="E328" s="31"/>
      <c r="F328" s="31"/>
      <c r="G328" s="31"/>
      <c r="H328" s="31"/>
      <c r="I328" s="31"/>
      <c r="J328" s="64"/>
      <c r="K328" s="31"/>
      <c r="L328" s="112"/>
      <c r="M328" s="112"/>
      <c r="N328" s="113"/>
      <c r="O328" s="535"/>
      <c r="P328" s="352"/>
      <c r="Q328" s="605"/>
      <c r="R328" s="605"/>
      <c r="S328" s="31"/>
      <c r="T328" s="31"/>
      <c r="U328" s="31"/>
      <c r="V328" s="31"/>
      <c r="W328" s="31"/>
      <c r="X328" s="31"/>
      <c r="Y328" s="31"/>
    </row>
    <row r="329" spans="1:25">
      <c r="A329" s="50"/>
      <c r="B329" s="50"/>
      <c r="C329" s="50"/>
      <c r="D329" s="50"/>
      <c r="E329" s="50"/>
      <c r="F329" s="50"/>
      <c r="G329" s="50"/>
      <c r="H329" s="50"/>
      <c r="I329" s="50"/>
      <c r="J329" s="57"/>
      <c r="K329" s="49" t="s">
        <v>297</v>
      </c>
      <c r="L329" s="771" t="s">
        <v>298</v>
      </c>
      <c r="M329" s="771"/>
      <c r="N329" s="105"/>
      <c r="O329" s="531"/>
      <c r="P329" s="357"/>
      <c r="Q329" s="601"/>
      <c r="R329" s="601"/>
      <c r="S329" s="31"/>
      <c r="T329" s="31"/>
      <c r="U329" s="31"/>
      <c r="V329" s="31"/>
      <c r="W329" s="31"/>
      <c r="X329" s="31"/>
      <c r="Y329" s="31"/>
    </row>
    <row r="330" spans="1:25">
      <c r="A330" s="54" t="s">
        <v>299</v>
      </c>
      <c r="B330" s="54"/>
      <c r="C330" s="54"/>
      <c r="D330" s="54"/>
      <c r="E330" s="54"/>
      <c r="F330" s="54"/>
      <c r="G330" s="54"/>
      <c r="H330" s="54"/>
      <c r="I330" s="54"/>
      <c r="J330" s="60"/>
      <c r="K330" s="53" t="s">
        <v>93</v>
      </c>
      <c r="L330" s="773" t="s">
        <v>300</v>
      </c>
      <c r="M330" s="773"/>
      <c r="N330" s="55"/>
      <c r="O330" s="515"/>
      <c r="P330" s="354"/>
      <c r="Q330" s="598"/>
      <c r="R330" s="598"/>
      <c r="S330" s="31"/>
      <c r="T330" s="31"/>
      <c r="U330" s="31"/>
      <c r="V330" s="31"/>
      <c r="W330" s="31"/>
      <c r="X330" s="31"/>
      <c r="Y330" s="31"/>
    </row>
    <row r="331" spans="1:25">
      <c r="A331" s="31" t="s">
        <v>301</v>
      </c>
      <c r="B331" s="26">
        <v>1</v>
      </c>
      <c r="C331" s="26"/>
      <c r="D331" s="26"/>
      <c r="E331" s="26">
        <v>4</v>
      </c>
      <c r="F331" s="26"/>
      <c r="G331" s="26"/>
      <c r="H331" s="26"/>
      <c r="I331" s="26"/>
      <c r="J331" s="32" t="s">
        <v>673</v>
      </c>
      <c r="K331" s="148">
        <v>3</v>
      </c>
      <c r="L331" s="148" t="s">
        <v>9</v>
      </c>
      <c r="M331" s="148"/>
      <c r="N331" s="177">
        <f>N332+N338</f>
        <v>622962</v>
      </c>
      <c r="O331" s="557">
        <f>O332+O338</f>
        <v>15000</v>
      </c>
      <c r="P331" s="377">
        <f>P332+P338</f>
        <v>4444.8999999999996</v>
      </c>
      <c r="Q331" s="625">
        <f>Q332+Q338</f>
        <v>18400</v>
      </c>
      <c r="R331" s="619">
        <f>R332+R338</f>
        <v>15000</v>
      </c>
      <c r="S331" s="31"/>
      <c r="T331" s="31"/>
      <c r="U331" s="31"/>
      <c r="V331" s="31"/>
      <c r="W331" s="31"/>
      <c r="X331" s="31"/>
      <c r="Y331" s="31"/>
    </row>
    <row r="332" spans="1:25">
      <c r="A332" s="31" t="s">
        <v>301</v>
      </c>
      <c r="B332" s="26">
        <v>1</v>
      </c>
      <c r="C332" s="26"/>
      <c r="D332" s="26"/>
      <c r="E332" s="26">
        <v>4</v>
      </c>
      <c r="F332" s="26"/>
      <c r="G332" s="26"/>
      <c r="H332" s="26"/>
      <c r="I332" s="26"/>
      <c r="J332" s="32" t="s">
        <v>673</v>
      </c>
      <c r="K332" s="150">
        <v>31</v>
      </c>
      <c r="L332" s="150" t="s">
        <v>10</v>
      </c>
      <c r="M332" s="150"/>
      <c r="N332" s="178">
        <f>N333+N335</f>
        <v>552780</v>
      </c>
      <c r="O332" s="558">
        <f>O333+O335</f>
        <v>12000</v>
      </c>
      <c r="P332" s="378">
        <f>P333+P335</f>
        <v>3669.75</v>
      </c>
      <c r="Q332" s="620">
        <f>Q333+Q335</f>
        <v>17150</v>
      </c>
      <c r="R332" s="620">
        <f>R333+R335</f>
        <v>12000</v>
      </c>
      <c r="S332" s="31"/>
      <c r="T332" s="31"/>
      <c r="U332" s="31"/>
      <c r="V332" s="31"/>
      <c r="W332" s="31"/>
      <c r="X332" s="31"/>
      <c r="Y332" s="31"/>
    </row>
    <row r="333" spans="1:25">
      <c r="A333" s="31" t="s">
        <v>301</v>
      </c>
      <c r="B333" s="26">
        <v>1</v>
      </c>
      <c r="C333" s="26"/>
      <c r="D333" s="26"/>
      <c r="E333" s="26">
        <v>4</v>
      </c>
      <c r="F333" s="26"/>
      <c r="G333" s="26"/>
      <c r="H333" s="26"/>
      <c r="I333" s="26"/>
      <c r="J333" s="32" t="s">
        <v>673</v>
      </c>
      <c r="K333" s="148">
        <v>311</v>
      </c>
      <c r="L333" s="148" t="s">
        <v>302</v>
      </c>
      <c r="M333" s="148"/>
      <c r="N333" s="149">
        <f>N334</f>
        <v>471656</v>
      </c>
      <c r="O333" s="548">
        <f>O334</f>
        <v>10000</v>
      </c>
      <c r="P333" s="372">
        <f>P334</f>
        <v>3150</v>
      </c>
      <c r="Q333" s="619">
        <f>Q334</f>
        <v>14650</v>
      </c>
      <c r="R333" s="619">
        <f>R334</f>
        <v>10000</v>
      </c>
      <c r="S333" s="31"/>
      <c r="T333" s="31"/>
      <c r="U333" s="31"/>
      <c r="V333" s="31"/>
      <c r="W333" s="31"/>
      <c r="X333" s="31"/>
      <c r="Y333" s="31"/>
    </row>
    <row r="334" spans="1:25">
      <c r="A334" s="31" t="s">
        <v>301</v>
      </c>
      <c r="B334" s="26">
        <v>1</v>
      </c>
      <c r="C334" s="26"/>
      <c r="D334" s="26"/>
      <c r="E334" s="26">
        <v>4</v>
      </c>
      <c r="F334" s="26"/>
      <c r="G334" s="26"/>
      <c r="H334" s="26"/>
      <c r="I334" s="26"/>
      <c r="J334" s="32" t="s">
        <v>673</v>
      </c>
      <c r="K334" s="150">
        <v>3111</v>
      </c>
      <c r="L334" s="150" t="s">
        <v>302</v>
      </c>
      <c r="M334" s="150"/>
      <c r="N334" s="161">
        <v>471656</v>
      </c>
      <c r="O334" s="559">
        <v>10000</v>
      </c>
      <c r="P334" s="378">
        <v>3150</v>
      </c>
      <c r="Q334" s="626">
        <v>14650</v>
      </c>
      <c r="R334" s="620">
        <v>10000</v>
      </c>
      <c r="S334" s="31">
        <v>14608.21</v>
      </c>
      <c r="T334" s="31"/>
      <c r="U334" s="31"/>
      <c r="V334" s="31"/>
      <c r="W334" s="31"/>
      <c r="X334" s="31"/>
      <c r="Y334" s="31"/>
    </row>
    <row r="335" spans="1:25">
      <c r="A335" s="31" t="s">
        <v>303</v>
      </c>
      <c r="B335" s="26">
        <v>1</v>
      </c>
      <c r="C335" s="26"/>
      <c r="D335" s="26"/>
      <c r="E335" s="26">
        <v>4</v>
      </c>
      <c r="F335" s="26"/>
      <c r="G335" s="26"/>
      <c r="H335" s="26"/>
      <c r="I335" s="26"/>
      <c r="J335" s="32" t="s">
        <v>673</v>
      </c>
      <c r="K335" s="180">
        <v>313</v>
      </c>
      <c r="L335" s="769" t="s">
        <v>304</v>
      </c>
      <c r="M335" s="770"/>
      <c r="N335" s="149">
        <f>N336+N337</f>
        <v>81124</v>
      </c>
      <c r="O335" s="560">
        <f>O336+O337</f>
        <v>2000</v>
      </c>
      <c r="P335" s="377">
        <f>P336+P337</f>
        <v>519.75</v>
      </c>
      <c r="Q335" s="619">
        <f>Q336+Q337</f>
        <v>2500</v>
      </c>
      <c r="R335" s="619">
        <f>R336+R337</f>
        <v>2000</v>
      </c>
      <c r="S335" s="31"/>
      <c r="T335" s="31"/>
      <c r="U335" s="31"/>
      <c r="V335" s="31"/>
      <c r="W335" s="31"/>
      <c r="X335" s="31"/>
      <c r="Y335" s="31"/>
    </row>
    <row r="336" spans="1:25">
      <c r="A336" s="31" t="s">
        <v>303</v>
      </c>
      <c r="B336" s="26">
        <v>1</v>
      </c>
      <c r="C336" s="26"/>
      <c r="D336" s="26"/>
      <c r="E336" s="26">
        <v>4</v>
      </c>
      <c r="F336" s="26"/>
      <c r="G336" s="26"/>
      <c r="H336" s="26"/>
      <c r="I336" s="26"/>
      <c r="J336" s="32" t="s">
        <v>673</v>
      </c>
      <c r="K336" s="181">
        <v>3132</v>
      </c>
      <c r="L336" s="767" t="s">
        <v>164</v>
      </c>
      <c r="M336" s="768"/>
      <c r="N336" s="161">
        <v>73107</v>
      </c>
      <c r="O336" s="559">
        <v>2000</v>
      </c>
      <c r="P336" s="378">
        <v>519.75</v>
      </c>
      <c r="Q336" s="626">
        <v>2500</v>
      </c>
      <c r="R336" s="620">
        <v>2000</v>
      </c>
      <c r="S336" s="31">
        <v>2410.35</v>
      </c>
      <c r="T336" s="31"/>
      <c r="U336" s="31"/>
      <c r="V336" s="31"/>
      <c r="W336" s="31"/>
      <c r="X336" s="31"/>
      <c r="Y336" s="31"/>
    </row>
    <row r="337" spans="1:25" hidden="1">
      <c r="A337" s="31" t="s">
        <v>303</v>
      </c>
      <c r="B337" s="26">
        <v>1</v>
      </c>
      <c r="C337" s="26"/>
      <c r="D337" s="26"/>
      <c r="E337" s="26">
        <v>4</v>
      </c>
      <c r="F337" s="26"/>
      <c r="G337" s="26"/>
      <c r="H337" s="26"/>
      <c r="I337" s="26"/>
      <c r="J337" s="32" t="s">
        <v>673</v>
      </c>
      <c r="K337" s="181">
        <v>3133</v>
      </c>
      <c r="L337" s="767" t="s">
        <v>140</v>
      </c>
      <c r="M337" s="768"/>
      <c r="N337" s="161">
        <v>8017</v>
      </c>
      <c r="O337" s="559">
        <v>0</v>
      </c>
      <c r="P337" s="378">
        <v>0</v>
      </c>
      <c r="Q337" s="626">
        <v>0</v>
      </c>
      <c r="R337" s="620">
        <v>0</v>
      </c>
      <c r="S337" s="31"/>
      <c r="T337" s="31"/>
      <c r="U337" s="31"/>
      <c r="V337" s="31"/>
      <c r="W337" s="31"/>
      <c r="X337" s="31"/>
      <c r="Y337" s="31"/>
    </row>
    <row r="338" spans="1:25">
      <c r="A338" s="31" t="s">
        <v>303</v>
      </c>
      <c r="B338" s="26">
        <v>1</v>
      </c>
      <c r="C338" s="26"/>
      <c r="D338" s="26"/>
      <c r="E338" s="26">
        <v>4</v>
      </c>
      <c r="F338" s="26"/>
      <c r="G338" s="26"/>
      <c r="H338" s="26"/>
      <c r="I338" s="26"/>
      <c r="J338" s="32" t="s">
        <v>673</v>
      </c>
      <c r="K338" s="150">
        <v>32</v>
      </c>
      <c r="L338" s="151" t="s">
        <v>26</v>
      </c>
      <c r="M338" s="152"/>
      <c r="N338" s="161">
        <f>N339+N342+N348</f>
        <v>70182</v>
      </c>
      <c r="O338" s="559">
        <f>O339+O342+O348</f>
        <v>3000</v>
      </c>
      <c r="P338" s="378">
        <f>P339+P342+P348</f>
        <v>775.15</v>
      </c>
      <c r="Q338" s="620">
        <f>Q339+Q342+Q348</f>
        <v>1250</v>
      </c>
      <c r="R338" s="620">
        <f>R339+R342+R348</f>
        <v>3000</v>
      </c>
      <c r="S338" s="31"/>
      <c r="T338" s="31"/>
      <c r="U338" s="31"/>
      <c r="V338" s="31"/>
      <c r="W338" s="31"/>
      <c r="X338" s="31"/>
      <c r="Y338" s="31"/>
    </row>
    <row r="339" spans="1:25">
      <c r="A339" s="31" t="s">
        <v>303</v>
      </c>
      <c r="B339" s="26">
        <v>1</v>
      </c>
      <c r="C339" s="26"/>
      <c r="D339" s="26"/>
      <c r="E339" s="26">
        <v>4</v>
      </c>
      <c r="F339" s="26"/>
      <c r="G339" s="26"/>
      <c r="H339" s="26"/>
      <c r="I339" s="26"/>
      <c r="J339" s="32" t="s">
        <v>673</v>
      </c>
      <c r="K339" s="148">
        <v>321</v>
      </c>
      <c r="L339" s="769" t="s">
        <v>141</v>
      </c>
      <c r="M339" s="770"/>
      <c r="N339" s="149">
        <f>N340+N341</f>
        <v>62000</v>
      </c>
      <c r="O339" s="560">
        <f>O340+O341</f>
        <v>1500</v>
      </c>
      <c r="P339" s="377">
        <f>P340+P341</f>
        <v>180</v>
      </c>
      <c r="Q339" s="619">
        <f>Q340+Q341</f>
        <v>300</v>
      </c>
      <c r="R339" s="619">
        <f>R340+R341</f>
        <v>1500</v>
      </c>
      <c r="S339" s="31"/>
      <c r="T339" s="31"/>
      <c r="U339" s="31"/>
      <c r="V339" s="31"/>
      <c r="W339" s="31"/>
      <c r="X339" s="31"/>
      <c r="Y339" s="31"/>
    </row>
    <row r="340" spans="1:25">
      <c r="A340" s="31" t="s">
        <v>303</v>
      </c>
      <c r="B340" s="26">
        <v>1</v>
      </c>
      <c r="C340" s="26"/>
      <c r="D340" s="26"/>
      <c r="E340" s="26">
        <v>4</v>
      </c>
      <c r="F340" s="26"/>
      <c r="G340" s="26"/>
      <c r="H340" s="26"/>
      <c r="I340" s="26"/>
      <c r="J340" s="32" t="s">
        <v>673</v>
      </c>
      <c r="K340" s="150">
        <v>3212</v>
      </c>
      <c r="L340" s="767" t="s">
        <v>305</v>
      </c>
      <c r="M340" s="768"/>
      <c r="N340" s="161">
        <v>62000</v>
      </c>
      <c r="O340" s="559">
        <v>1500</v>
      </c>
      <c r="P340" s="378">
        <v>180</v>
      </c>
      <c r="Q340" s="626">
        <v>300</v>
      </c>
      <c r="R340" s="620">
        <v>1500</v>
      </c>
      <c r="S340" s="31">
        <v>289.08</v>
      </c>
      <c r="T340" s="31"/>
      <c r="U340" s="31"/>
      <c r="V340" s="31"/>
      <c r="W340" s="31"/>
      <c r="X340" s="31"/>
      <c r="Y340" s="31"/>
    </row>
    <row r="341" spans="1:25" hidden="1">
      <c r="A341" s="31" t="s">
        <v>303</v>
      </c>
      <c r="B341" s="26">
        <v>1</v>
      </c>
      <c r="C341" s="26"/>
      <c r="D341" s="26"/>
      <c r="E341" s="26">
        <v>4</v>
      </c>
      <c r="F341" s="26"/>
      <c r="G341" s="26"/>
      <c r="H341" s="26"/>
      <c r="I341" s="26"/>
      <c r="J341" s="32" t="s">
        <v>673</v>
      </c>
      <c r="K341" s="150">
        <v>3214</v>
      </c>
      <c r="L341" s="150" t="s">
        <v>306</v>
      </c>
      <c r="M341" s="150"/>
      <c r="N341" s="161">
        <v>0</v>
      </c>
      <c r="O341" s="559">
        <v>0</v>
      </c>
      <c r="P341" s="377">
        <v>0</v>
      </c>
      <c r="Q341" s="620">
        <v>0</v>
      </c>
      <c r="R341" s="620">
        <v>0</v>
      </c>
      <c r="S341" s="31"/>
      <c r="T341" s="31"/>
      <c r="U341" s="31"/>
      <c r="V341" s="31"/>
      <c r="W341" s="31"/>
      <c r="X341" s="31"/>
      <c r="Y341" s="31"/>
    </row>
    <row r="342" spans="1:25">
      <c r="A342" s="31" t="s">
        <v>303</v>
      </c>
      <c r="B342" s="26">
        <v>1</v>
      </c>
      <c r="C342" s="26"/>
      <c r="D342" s="26"/>
      <c r="E342" s="26">
        <v>4</v>
      </c>
      <c r="F342" s="26"/>
      <c r="G342" s="26"/>
      <c r="H342" s="26"/>
      <c r="I342" s="26"/>
      <c r="J342" s="32" t="s">
        <v>673</v>
      </c>
      <c r="K342" s="148">
        <v>322</v>
      </c>
      <c r="L342" s="148" t="s">
        <v>88</v>
      </c>
      <c r="M342" s="148"/>
      <c r="N342" s="149">
        <f>N344+N345+N346+N347</f>
        <v>8182</v>
      </c>
      <c r="O342" s="550">
        <f>O344+O345+O346+O347</f>
        <v>1500</v>
      </c>
      <c r="P342" s="372">
        <f>P344+P345+P346+P347+P343</f>
        <v>595.15</v>
      </c>
      <c r="Q342" s="619">
        <f>Q344+Q345+Q346+Q347+Q343</f>
        <v>950</v>
      </c>
      <c r="R342" s="619">
        <f>R344+R345+R346+R347+R343</f>
        <v>1500</v>
      </c>
      <c r="S342" s="31"/>
      <c r="T342" s="31"/>
      <c r="U342" s="31"/>
      <c r="V342" s="31"/>
      <c r="W342" s="31"/>
      <c r="X342" s="31"/>
      <c r="Y342" s="31"/>
    </row>
    <row r="343" spans="1:25">
      <c r="A343" s="31" t="s">
        <v>303</v>
      </c>
      <c r="B343" s="26">
        <v>1</v>
      </c>
      <c r="C343" s="26"/>
      <c r="D343" s="26"/>
      <c r="E343" s="26">
        <v>4</v>
      </c>
      <c r="F343" s="26"/>
      <c r="G343" s="26"/>
      <c r="H343" s="26"/>
      <c r="I343" s="26"/>
      <c r="J343" s="32" t="s">
        <v>673</v>
      </c>
      <c r="K343" s="150">
        <v>3225</v>
      </c>
      <c r="L343" s="151" t="s">
        <v>307</v>
      </c>
      <c r="M343" s="152"/>
      <c r="N343" s="161"/>
      <c r="O343" s="559">
        <v>0</v>
      </c>
      <c r="P343" s="378">
        <v>0</v>
      </c>
      <c r="Q343" s="626">
        <v>0</v>
      </c>
      <c r="R343" s="620">
        <v>0</v>
      </c>
      <c r="S343" s="31"/>
      <c r="T343" s="31"/>
      <c r="U343" s="31"/>
      <c r="V343" s="31"/>
      <c r="W343" s="31"/>
      <c r="X343" s="31"/>
      <c r="Y343" s="31"/>
    </row>
    <row r="344" spans="1:25">
      <c r="A344" s="31" t="s">
        <v>303</v>
      </c>
      <c r="B344" s="26">
        <v>1</v>
      </c>
      <c r="C344" s="26"/>
      <c r="D344" s="26"/>
      <c r="E344" s="26">
        <v>4</v>
      </c>
      <c r="F344" s="26"/>
      <c r="G344" s="26"/>
      <c r="H344" s="26"/>
      <c r="I344" s="26"/>
      <c r="J344" s="32" t="s">
        <v>673</v>
      </c>
      <c r="K344" s="150">
        <v>3227</v>
      </c>
      <c r="L344" s="150" t="s">
        <v>171</v>
      </c>
      <c r="M344" s="150"/>
      <c r="N344" s="161">
        <v>0</v>
      </c>
      <c r="O344" s="559">
        <v>0</v>
      </c>
      <c r="P344" s="378">
        <v>0</v>
      </c>
      <c r="Q344" s="626">
        <v>0</v>
      </c>
      <c r="R344" s="620">
        <v>0</v>
      </c>
      <c r="S344" s="31"/>
      <c r="T344" s="31"/>
      <c r="U344" s="31"/>
      <c r="V344" s="31"/>
      <c r="W344" s="31"/>
      <c r="X344" s="31"/>
      <c r="Y344" s="31"/>
    </row>
    <row r="345" spans="1:25">
      <c r="A345" s="31" t="s">
        <v>303</v>
      </c>
      <c r="B345" s="26">
        <v>1</v>
      </c>
      <c r="C345" s="26"/>
      <c r="D345" s="26"/>
      <c r="E345" s="26">
        <v>4</v>
      </c>
      <c r="F345" s="26"/>
      <c r="G345" s="26"/>
      <c r="H345" s="26"/>
      <c r="I345" s="26"/>
      <c r="J345" s="32" t="s">
        <v>673</v>
      </c>
      <c r="K345" s="182">
        <v>3221</v>
      </c>
      <c r="L345" s="183" t="s">
        <v>308</v>
      </c>
      <c r="M345" s="184"/>
      <c r="N345" s="161">
        <v>2882</v>
      </c>
      <c r="O345" s="561">
        <v>500</v>
      </c>
      <c r="P345" s="379">
        <v>458.15</v>
      </c>
      <c r="Q345" s="627">
        <v>630</v>
      </c>
      <c r="R345" s="641">
        <v>500</v>
      </c>
      <c r="S345" s="31">
        <v>623.9</v>
      </c>
      <c r="T345" s="31"/>
      <c r="U345" s="31"/>
      <c r="V345" s="31"/>
      <c r="W345" s="31"/>
      <c r="X345" s="31"/>
      <c r="Y345" s="31"/>
    </row>
    <row r="346" spans="1:25">
      <c r="A346" s="31" t="s">
        <v>303</v>
      </c>
      <c r="B346" s="26">
        <v>1</v>
      </c>
      <c r="C346" s="26"/>
      <c r="D346" s="26"/>
      <c r="E346" s="26">
        <v>4</v>
      </c>
      <c r="F346" s="26"/>
      <c r="G346" s="26"/>
      <c r="H346" s="26"/>
      <c r="I346" s="26"/>
      <c r="J346" s="32" t="s">
        <v>673</v>
      </c>
      <c r="K346" s="150">
        <v>3223</v>
      </c>
      <c r="L346" s="151" t="s">
        <v>106</v>
      </c>
      <c r="M346" s="152"/>
      <c r="N346" s="161">
        <v>5300</v>
      </c>
      <c r="O346" s="559">
        <v>1000</v>
      </c>
      <c r="P346" s="378">
        <v>137</v>
      </c>
      <c r="Q346" s="626">
        <v>320</v>
      </c>
      <c r="R346" s="620">
        <v>1000</v>
      </c>
      <c r="S346" s="31">
        <f>42.12+277.58</f>
        <v>319.7</v>
      </c>
      <c r="T346" s="31"/>
      <c r="U346" s="31"/>
      <c r="V346" s="31"/>
      <c r="W346" s="31"/>
      <c r="X346" s="31"/>
      <c r="Y346" s="31"/>
    </row>
    <row r="347" spans="1:25" hidden="1">
      <c r="A347" s="31" t="s">
        <v>303</v>
      </c>
      <c r="B347" s="26">
        <v>1</v>
      </c>
      <c r="C347" s="26"/>
      <c r="D347" s="26"/>
      <c r="E347" s="26">
        <v>4</v>
      </c>
      <c r="F347" s="26"/>
      <c r="G347" s="26"/>
      <c r="H347" s="26"/>
      <c r="I347" s="26"/>
      <c r="J347" s="32" t="s">
        <v>673</v>
      </c>
      <c r="K347" s="182">
        <v>3225</v>
      </c>
      <c r="L347" s="183" t="s">
        <v>307</v>
      </c>
      <c r="M347" s="184"/>
      <c r="N347" s="185">
        <v>0</v>
      </c>
      <c r="O347" s="561">
        <v>0</v>
      </c>
      <c r="P347" s="380">
        <v>0</v>
      </c>
      <c r="Q347" s="620">
        <v>0</v>
      </c>
      <c r="R347" s="620">
        <v>0</v>
      </c>
      <c r="S347" s="31"/>
      <c r="T347" s="31"/>
      <c r="U347" s="31"/>
      <c r="V347" s="31"/>
      <c r="W347" s="31"/>
      <c r="X347" s="31"/>
      <c r="Y347" s="31"/>
    </row>
    <row r="348" spans="1:25">
      <c r="A348" s="31" t="s">
        <v>303</v>
      </c>
      <c r="B348" s="26">
        <v>1</v>
      </c>
      <c r="C348" s="26"/>
      <c r="D348" s="26"/>
      <c r="E348" s="26">
        <v>4</v>
      </c>
      <c r="F348" s="26"/>
      <c r="G348" s="26"/>
      <c r="H348" s="26"/>
      <c r="I348" s="26"/>
      <c r="J348" s="32" t="s">
        <v>673</v>
      </c>
      <c r="K348" s="186">
        <v>323</v>
      </c>
      <c r="L348" s="187" t="s">
        <v>67</v>
      </c>
      <c r="M348" s="188"/>
      <c r="N348" s="189">
        <f>N349+N350+N351</f>
        <v>0</v>
      </c>
      <c r="O348" s="562">
        <f>O349+O350+O351</f>
        <v>0</v>
      </c>
      <c r="P348" s="380">
        <f>P349+P350+P351</f>
        <v>0</v>
      </c>
      <c r="Q348" s="619">
        <f>Q349+Q350+Q351</f>
        <v>0</v>
      </c>
      <c r="R348" s="619">
        <f>R349+R350+R351</f>
        <v>0</v>
      </c>
      <c r="S348" s="31"/>
      <c r="T348" s="31"/>
      <c r="U348" s="31"/>
      <c r="V348" s="31"/>
      <c r="W348" s="31"/>
      <c r="X348" s="31"/>
      <c r="Y348" s="31"/>
    </row>
    <row r="349" spans="1:25" hidden="1">
      <c r="A349" s="31" t="s">
        <v>303</v>
      </c>
      <c r="B349" s="26">
        <v>1</v>
      </c>
      <c r="C349" s="26"/>
      <c r="D349" s="26"/>
      <c r="E349" s="26">
        <v>4</v>
      </c>
      <c r="F349" s="26"/>
      <c r="G349" s="26"/>
      <c r="H349" s="26"/>
      <c r="I349" s="26"/>
      <c r="J349" s="32" t="s">
        <v>673</v>
      </c>
      <c r="K349" s="182">
        <v>3231</v>
      </c>
      <c r="L349" s="183" t="s">
        <v>309</v>
      </c>
      <c r="M349" s="184"/>
      <c r="N349" s="185">
        <v>0</v>
      </c>
      <c r="O349" s="561">
        <v>0</v>
      </c>
      <c r="P349" s="380">
        <v>0</v>
      </c>
      <c r="Q349" s="620">
        <v>0</v>
      </c>
      <c r="R349" s="620">
        <v>0</v>
      </c>
      <c r="S349" s="31"/>
      <c r="T349" s="31"/>
      <c r="U349" s="31"/>
      <c r="V349" s="31"/>
      <c r="W349" s="31"/>
      <c r="X349" s="31"/>
      <c r="Y349" s="31"/>
    </row>
    <row r="350" spans="1:25">
      <c r="A350" s="31" t="s">
        <v>303</v>
      </c>
      <c r="B350" s="26">
        <v>1</v>
      </c>
      <c r="C350" s="26"/>
      <c r="D350" s="26"/>
      <c r="E350" s="26">
        <v>4</v>
      </c>
      <c r="F350" s="26"/>
      <c r="G350" s="26"/>
      <c r="H350" s="26"/>
      <c r="I350" s="26"/>
      <c r="J350" s="32" t="s">
        <v>673</v>
      </c>
      <c r="K350" s="150">
        <v>3236</v>
      </c>
      <c r="L350" s="151" t="s">
        <v>310</v>
      </c>
      <c r="M350" s="152"/>
      <c r="N350" s="179">
        <v>0</v>
      </c>
      <c r="O350" s="559">
        <v>0</v>
      </c>
      <c r="P350" s="378">
        <v>0</v>
      </c>
      <c r="Q350" s="626">
        <v>0</v>
      </c>
      <c r="R350" s="620">
        <v>0</v>
      </c>
      <c r="S350" s="31"/>
      <c r="T350" s="31"/>
      <c r="U350" s="31"/>
      <c r="V350" s="31"/>
      <c r="W350" s="31"/>
      <c r="X350" s="31"/>
      <c r="Y350" s="31"/>
    </row>
    <row r="351" spans="1:25">
      <c r="A351" s="31" t="s">
        <v>303</v>
      </c>
      <c r="B351" s="26">
        <v>1</v>
      </c>
      <c r="C351" s="26"/>
      <c r="D351" s="26"/>
      <c r="E351" s="26">
        <v>4</v>
      </c>
      <c r="F351" s="26"/>
      <c r="G351" s="26"/>
      <c r="H351" s="26"/>
      <c r="I351" s="26"/>
      <c r="J351" s="32" t="s">
        <v>673</v>
      </c>
      <c r="K351" s="150">
        <v>3237</v>
      </c>
      <c r="L351" s="151" t="s">
        <v>311</v>
      </c>
      <c r="M351" s="152"/>
      <c r="N351" s="179">
        <v>0</v>
      </c>
      <c r="O351" s="559">
        <v>0</v>
      </c>
      <c r="P351" s="378">
        <v>0</v>
      </c>
      <c r="Q351" s="626">
        <v>0</v>
      </c>
      <c r="R351" s="620">
        <v>0</v>
      </c>
      <c r="S351" s="31"/>
      <c r="T351" s="31"/>
      <c r="U351" s="31"/>
      <c r="V351" s="31"/>
      <c r="W351" s="31"/>
      <c r="X351" s="31"/>
      <c r="Y351" s="31"/>
    </row>
    <row r="352" spans="1:25" hidden="1">
      <c r="A352" s="31" t="s">
        <v>303</v>
      </c>
      <c r="B352" s="26">
        <v>1</v>
      </c>
      <c r="C352" s="26"/>
      <c r="D352" s="26"/>
      <c r="E352" s="26">
        <v>4</v>
      </c>
      <c r="F352" s="26"/>
      <c r="G352" s="26"/>
      <c r="H352" s="26"/>
      <c r="I352" s="26"/>
      <c r="J352" s="32">
        <v>560</v>
      </c>
      <c r="K352" s="148">
        <v>4</v>
      </c>
      <c r="L352" s="148" t="s">
        <v>11</v>
      </c>
      <c r="M352" s="148"/>
      <c r="N352" s="149">
        <f t="shared" ref="N352:R354" si="29">N353</f>
        <v>0</v>
      </c>
      <c r="O352" s="548">
        <f t="shared" si="29"/>
        <v>0</v>
      </c>
      <c r="P352" s="372">
        <f t="shared" si="29"/>
        <v>0</v>
      </c>
      <c r="Q352" s="619">
        <f t="shared" si="29"/>
        <v>0</v>
      </c>
      <c r="R352" s="619">
        <f t="shared" si="29"/>
        <v>0</v>
      </c>
      <c r="S352" s="31"/>
      <c r="T352" s="31"/>
      <c r="U352" s="31"/>
      <c r="V352" s="31"/>
      <c r="W352" s="31"/>
      <c r="X352" s="31"/>
      <c r="Y352" s="31"/>
    </row>
    <row r="353" spans="1:25" hidden="1">
      <c r="A353" s="31" t="s">
        <v>303</v>
      </c>
      <c r="B353" s="26">
        <v>1</v>
      </c>
      <c r="C353" s="26"/>
      <c r="D353" s="26"/>
      <c r="E353" s="26">
        <v>4</v>
      </c>
      <c r="F353" s="26"/>
      <c r="G353" s="26"/>
      <c r="H353" s="26"/>
      <c r="I353" s="26"/>
      <c r="J353" s="32">
        <v>560</v>
      </c>
      <c r="K353" s="150">
        <v>42</v>
      </c>
      <c r="L353" s="150" t="s">
        <v>12</v>
      </c>
      <c r="M353" s="150"/>
      <c r="N353" s="161">
        <f t="shared" si="29"/>
        <v>0</v>
      </c>
      <c r="O353" s="551">
        <f t="shared" si="29"/>
        <v>0</v>
      </c>
      <c r="P353" s="372">
        <f t="shared" si="29"/>
        <v>0</v>
      </c>
      <c r="Q353" s="620">
        <f t="shared" si="29"/>
        <v>0</v>
      </c>
      <c r="R353" s="620">
        <f t="shared" si="29"/>
        <v>0</v>
      </c>
      <c r="S353" s="31"/>
      <c r="T353" s="31"/>
      <c r="U353" s="31"/>
      <c r="V353" s="31"/>
      <c r="W353" s="31"/>
      <c r="X353" s="31"/>
      <c r="Y353" s="31"/>
    </row>
    <row r="354" spans="1:25" hidden="1">
      <c r="A354" s="31" t="s">
        <v>303</v>
      </c>
      <c r="B354" s="26">
        <v>1</v>
      </c>
      <c r="C354" s="26"/>
      <c r="D354" s="26"/>
      <c r="E354" s="26">
        <v>4</v>
      </c>
      <c r="F354" s="26"/>
      <c r="G354" s="26"/>
      <c r="H354" s="26"/>
      <c r="I354" s="26"/>
      <c r="J354" s="32">
        <v>560</v>
      </c>
      <c r="K354" s="186">
        <v>422</v>
      </c>
      <c r="L354" s="187" t="s">
        <v>278</v>
      </c>
      <c r="M354" s="188"/>
      <c r="N354" s="190">
        <f t="shared" si="29"/>
        <v>0</v>
      </c>
      <c r="O354" s="563">
        <f t="shared" si="29"/>
        <v>0</v>
      </c>
      <c r="P354" s="381">
        <f t="shared" si="29"/>
        <v>0</v>
      </c>
      <c r="Q354" s="628">
        <f t="shared" si="29"/>
        <v>0</v>
      </c>
      <c r="R354" s="628">
        <f t="shared" si="29"/>
        <v>0</v>
      </c>
      <c r="S354" s="31"/>
      <c r="T354" s="31"/>
      <c r="U354" s="31"/>
      <c r="V354" s="31"/>
      <c r="W354" s="31"/>
      <c r="X354" s="31"/>
      <c r="Y354" s="31"/>
    </row>
    <row r="355" spans="1:25" ht="15.75" hidden="1" thickBot="1">
      <c r="A355" s="31" t="s">
        <v>303</v>
      </c>
      <c r="B355" s="26">
        <v>1</v>
      </c>
      <c r="C355" s="26"/>
      <c r="D355" s="26"/>
      <c r="E355" s="26">
        <v>4</v>
      </c>
      <c r="F355" s="26"/>
      <c r="G355" s="26"/>
      <c r="H355" s="26"/>
      <c r="I355" s="26"/>
      <c r="J355" s="32">
        <v>560</v>
      </c>
      <c r="K355" s="191">
        <v>4227</v>
      </c>
      <c r="L355" s="192" t="s">
        <v>312</v>
      </c>
      <c r="M355" s="193"/>
      <c r="N355" s="194">
        <v>0</v>
      </c>
      <c r="O355" s="564">
        <v>0</v>
      </c>
      <c r="P355" s="382">
        <v>0</v>
      </c>
      <c r="Q355" s="629">
        <v>0</v>
      </c>
      <c r="R355" s="629">
        <v>0</v>
      </c>
      <c r="S355" s="31"/>
      <c r="T355" s="31"/>
      <c r="U355" s="31"/>
      <c r="V355" s="31"/>
      <c r="W355" s="31"/>
      <c r="X355" s="31"/>
      <c r="Y355" s="31"/>
    </row>
    <row r="356" spans="1:25">
      <c r="A356" s="50"/>
      <c r="B356" s="50"/>
      <c r="C356" s="50"/>
      <c r="D356" s="50"/>
      <c r="E356" s="50"/>
      <c r="F356" s="50"/>
      <c r="G356" s="50"/>
      <c r="H356" s="50"/>
      <c r="I356" s="50"/>
      <c r="J356" s="57"/>
      <c r="K356" s="96"/>
      <c r="L356" s="96" t="s">
        <v>83</v>
      </c>
      <c r="M356" s="96"/>
      <c r="N356" s="195">
        <f>N331+N352</f>
        <v>622962</v>
      </c>
      <c r="O356" s="565">
        <f>O331+O352</f>
        <v>15000</v>
      </c>
      <c r="P356" s="383">
        <f>P331+P352</f>
        <v>4444.8999999999996</v>
      </c>
      <c r="Q356" s="630">
        <f>Q331+Q352</f>
        <v>18400</v>
      </c>
      <c r="R356" s="594">
        <f>R331+R352</f>
        <v>15000</v>
      </c>
      <c r="S356" s="31"/>
      <c r="T356" s="31"/>
      <c r="U356" s="31"/>
      <c r="V356" s="31"/>
      <c r="W356" s="31"/>
      <c r="X356" s="31"/>
      <c r="Y356" s="31"/>
    </row>
    <row r="357" spans="1:25">
      <c r="A357" s="31"/>
      <c r="B357" s="31"/>
      <c r="C357" s="31"/>
      <c r="D357" s="31"/>
      <c r="E357" s="31"/>
      <c r="F357" s="31"/>
      <c r="G357" s="31"/>
      <c r="H357" s="31"/>
      <c r="I357" s="31"/>
      <c r="J357" s="64"/>
      <c r="K357" s="98"/>
      <c r="L357" s="98"/>
      <c r="M357" s="98"/>
      <c r="N357" s="99"/>
      <c r="O357" s="527"/>
      <c r="P357" s="352"/>
      <c r="Q357" s="595"/>
      <c r="R357" s="595"/>
      <c r="S357" s="31"/>
      <c r="T357" s="31"/>
      <c r="U357" s="31"/>
      <c r="V357" s="31"/>
      <c r="W357" s="31"/>
      <c r="X357" s="31"/>
      <c r="Y357" s="31"/>
    </row>
    <row r="358" spans="1:25">
      <c r="A358" s="50"/>
      <c r="B358" s="50"/>
      <c r="C358" s="50"/>
      <c r="D358" s="50"/>
      <c r="E358" s="50"/>
      <c r="F358" s="50"/>
      <c r="G358" s="50"/>
      <c r="H358" s="50"/>
      <c r="I358" s="50"/>
      <c r="J358" s="57"/>
      <c r="K358" s="49" t="s">
        <v>313</v>
      </c>
      <c r="L358" s="771" t="s">
        <v>314</v>
      </c>
      <c r="M358" s="771"/>
      <c r="N358" s="105"/>
      <c r="O358" s="531"/>
      <c r="P358" s="357"/>
      <c r="Q358" s="602"/>
      <c r="R358" s="602"/>
      <c r="S358" s="31"/>
      <c r="T358" s="31"/>
      <c r="U358" s="31"/>
      <c r="V358" s="31"/>
      <c r="W358" s="31"/>
      <c r="X358" s="31"/>
      <c r="Y358" s="31"/>
    </row>
    <row r="359" spans="1:25">
      <c r="A359" s="54" t="s">
        <v>315</v>
      </c>
      <c r="B359" s="54"/>
      <c r="C359" s="54"/>
      <c r="D359" s="54"/>
      <c r="E359" s="54"/>
      <c r="F359" s="54"/>
      <c r="G359" s="54"/>
      <c r="H359" s="54"/>
      <c r="I359" s="54"/>
      <c r="J359" s="60"/>
      <c r="K359" s="53" t="s">
        <v>93</v>
      </c>
      <c r="L359" s="54" t="s">
        <v>316</v>
      </c>
      <c r="M359" s="53"/>
      <c r="N359" s="61"/>
      <c r="O359" s="513"/>
      <c r="P359" s="354"/>
      <c r="Q359" s="598"/>
      <c r="R359" s="598"/>
      <c r="S359" s="31"/>
      <c r="T359" s="31"/>
      <c r="U359" s="31"/>
      <c r="V359" s="31"/>
      <c r="W359" s="31"/>
      <c r="X359" s="31"/>
      <c r="Y359" s="31"/>
    </row>
    <row r="360" spans="1:25">
      <c r="A360" s="31" t="s">
        <v>317</v>
      </c>
      <c r="B360" s="26">
        <v>1</v>
      </c>
      <c r="C360" s="26"/>
      <c r="D360" s="26">
        <v>3</v>
      </c>
      <c r="E360" s="26"/>
      <c r="F360" s="26">
        <v>5</v>
      </c>
      <c r="G360" s="26"/>
      <c r="H360" s="26"/>
      <c r="I360" s="26"/>
      <c r="J360" s="32" t="s">
        <v>675</v>
      </c>
      <c r="K360" s="148">
        <v>3</v>
      </c>
      <c r="L360" s="148" t="s">
        <v>9</v>
      </c>
      <c r="M360" s="148"/>
      <c r="N360" s="149">
        <f>N361</f>
        <v>258233</v>
      </c>
      <c r="O360" s="548">
        <f>O361</f>
        <v>59000</v>
      </c>
      <c r="P360" s="372">
        <f>P361</f>
        <v>33304</v>
      </c>
      <c r="Q360" s="619">
        <f>Q361</f>
        <v>30000</v>
      </c>
      <c r="R360" s="619">
        <f>R361</f>
        <v>59000</v>
      </c>
      <c r="S360" s="31"/>
      <c r="T360" s="31"/>
      <c r="U360" s="31"/>
      <c r="V360" s="31"/>
      <c r="W360" s="31"/>
      <c r="X360" s="31"/>
      <c r="Y360" s="31"/>
    </row>
    <row r="361" spans="1:25">
      <c r="A361" s="31" t="s">
        <v>317</v>
      </c>
      <c r="B361" s="26">
        <v>1</v>
      </c>
      <c r="C361" s="26"/>
      <c r="D361" s="26">
        <v>3</v>
      </c>
      <c r="E361" s="26"/>
      <c r="F361" s="26">
        <v>5</v>
      </c>
      <c r="G361" s="26"/>
      <c r="H361" s="26"/>
      <c r="I361" s="26"/>
      <c r="J361" s="32" t="s">
        <v>675</v>
      </c>
      <c r="K361" s="150">
        <v>32</v>
      </c>
      <c r="L361" s="151" t="s">
        <v>26</v>
      </c>
      <c r="M361" s="152"/>
      <c r="N361" s="153">
        <f>N362+N364</f>
        <v>258233</v>
      </c>
      <c r="O361" s="549">
        <f>O362+O364</f>
        <v>59000</v>
      </c>
      <c r="P361" s="373">
        <f>P362+P364</f>
        <v>33304</v>
      </c>
      <c r="Q361" s="620">
        <f>Q362+Q364</f>
        <v>30000</v>
      </c>
      <c r="R361" s="620">
        <f>R362+R364</f>
        <v>59000</v>
      </c>
      <c r="S361" s="31"/>
      <c r="T361" s="31"/>
      <c r="U361" s="31"/>
      <c r="V361" s="31"/>
      <c r="W361" s="31"/>
      <c r="X361" s="31"/>
      <c r="Y361" s="31"/>
    </row>
    <row r="362" spans="1:25">
      <c r="A362" s="31" t="s">
        <v>317</v>
      </c>
      <c r="B362" s="26">
        <v>1</v>
      </c>
      <c r="C362" s="26"/>
      <c r="D362" s="26">
        <v>3</v>
      </c>
      <c r="E362" s="26"/>
      <c r="F362" s="26">
        <v>5</v>
      </c>
      <c r="G362" s="26"/>
      <c r="H362" s="26"/>
      <c r="I362" s="26"/>
      <c r="J362" s="32" t="s">
        <v>675</v>
      </c>
      <c r="K362" s="148">
        <v>322</v>
      </c>
      <c r="L362" s="169" t="s">
        <v>88</v>
      </c>
      <c r="M362" s="157"/>
      <c r="N362" s="158">
        <f>N363</f>
        <v>200048</v>
      </c>
      <c r="O362" s="550">
        <f>O363</f>
        <v>45000</v>
      </c>
      <c r="P362" s="372">
        <f>P363</f>
        <v>8837.3700000000008</v>
      </c>
      <c r="Q362" s="619">
        <f>Q363</f>
        <v>30000</v>
      </c>
      <c r="R362" s="619">
        <f>R363</f>
        <v>45000</v>
      </c>
      <c r="S362" s="31"/>
      <c r="T362" s="31"/>
      <c r="U362" s="31"/>
      <c r="V362" s="31"/>
      <c r="W362" s="31"/>
      <c r="X362" s="31"/>
      <c r="Y362" s="31"/>
    </row>
    <row r="363" spans="1:25">
      <c r="A363" s="31" t="s">
        <v>317</v>
      </c>
      <c r="B363" s="26">
        <v>1</v>
      </c>
      <c r="C363" s="26"/>
      <c r="D363" s="26">
        <v>3</v>
      </c>
      <c r="E363" s="26"/>
      <c r="F363" s="26">
        <v>5</v>
      </c>
      <c r="G363" s="26"/>
      <c r="H363" s="26"/>
      <c r="I363" s="26"/>
      <c r="J363" s="32" t="s">
        <v>675</v>
      </c>
      <c r="K363" s="150">
        <v>3223</v>
      </c>
      <c r="L363" s="151" t="s">
        <v>106</v>
      </c>
      <c r="M363" s="152"/>
      <c r="N363" s="153">
        <v>200048</v>
      </c>
      <c r="O363" s="549">
        <v>45000</v>
      </c>
      <c r="P363" s="373">
        <v>8837.3700000000008</v>
      </c>
      <c r="Q363" s="620">
        <v>30000</v>
      </c>
      <c r="R363" s="620">
        <v>45000</v>
      </c>
      <c r="S363" s="31">
        <v>20432.16</v>
      </c>
      <c r="T363" s="31"/>
      <c r="U363" s="31"/>
      <c r="V363" s="31"/>
      <c r="W363" s="31"/>
      <c r="X363" s="31"/>
      <c r="Y363" s="31"/>
    </row>
    <row r="364" spans="1:25">
      <c r="A364" s="31" t="s">
        <v>317</v>
      </c>
      <c r="B364" s="26">
        <v>1</v>
      </c>
      <c r="C364" s="26"/>
      <c r="D364" s="26">
        <v>3</v>
      </c>
      <c r="E364" s="26"/>
      <c r="F364" s="26">
        <v>5</v>
      </c>
      <c r="G364" s="26"/>
      <c r="H364" s="26"/>
      <c r="I364" s="26"/>
      <c r="J364" s="32" t="s">
        <v>675</v>
      </c>
      <c r="K364" s="148">
        <v>323</v>
      </c>
      <c r="L364" s="169" t="s">
        <v>67</v>
      </c>
      <c r="M364" s="157"/>
      <c r="N364" s="158">
        <f>N365</f>
        <v>58185</v>
      </c>
      <c r="O364" s="550">
        <f>O365</f>
        <v>14000</v>
      </c>
      <c r="P364" s="372">
        <f>P365</f>
        <v>24466.63</v>
      </c>
      <c r="Q364" s="619">
        <f>Q365</f>
        <v>0</v>
      </c>
      <c r="R364" s="619">
        <f>R365</f>
        <v>14000</v>
      </c>
      <c r="S364" s="31"/>
      <c r="T364" s="31"/>
      <c r="U364" s="31"/>
      <c r="V364" s="31"/>
      <c r="W364" s="31"/>
      <c r="X364" s="31"/>
      <c r="Y364" s="31"/>
    </row>
    <row r="365" spans="1:25">
      <c r="A365" s="31" t="s">
        <v>317</v>
      </c>
      <c r="B365" s="26">
        <v>1</v>
      </c>
      <c r="C365" s="26"/>
      <c r="D365" s="26">
        <v>3</v>
      </c>
      <c r="E365" s="26"/>
      <c r="F365" s="26">
        <v>5</v>
      </c>
      <c r="G365" s="26"/>
      <c r="H365" s="26"/>
      <c r="I365" s="26"/>
      <c r="J365" s="32" t="s">
        <v>675</v>
      </c>
      <c r="K365" s="150">
        <v>3232</v>
      </c>
      <c r="L365" s="150" t="s">
        <v>292</v>
      </c>
      <c r="M365" s="150"/>
      <c r="N365" s="161">
        <v>58185</v>
      </c>
      <c r="O365" s="551">
        <v>14000</v>
      </c>
      <c r="P365" s="373">
        <v>24466.63</v>
      </c>
      <c r="Q365" s="620">
        <v>0</v>
      </c>
      <c r="R365" s="620">
        <v>14000</v>
      </c>
      <c r="S365" s="31"/>
      <c r="T365" s="31"/>
      <c r="U365" s="31"/>
      <c r="V365" s="31"/>
      <c r="W365" s="31"/>
      <c r="X365" s="31"/>
      <c r="Y365" s="31"/>
    </row>
    <row r="366" spans="1:25">
      <c r="A366" s="50"/>
      <c r="B366" s="50"/>
      <c r="C366" s="50"/>
      <c r="D366" s="50"/>
      <c r="E366" s="50"/>
      <c r="F366" s="50"/>
      <c r="G366" s="50"/>
      <c r="H366" s="50"/>
      <c r="I366" s="50"/>
      <c r="J366" s="57"/>
      <c r="K366" s="106"/>
      <c r="L366" s="758" t="s">
        <v>83</v>
      </c>
      <c r="M366" s="759"/>
      <c r="N366" s="107">
        <f>N360</f>
        <v>258233</v>
      </c>
      <c r="O366" s="532">
        <f>O360</f>
        <v>59000</v>
      </c>
      <c r="P366" s="358">
        <f>P360</f>
        <v>33304</v>
      </c>
      <c r="Q366" s="603">
        <f>Q360</f>
        <v>30000</v>
      </c>
      <c r="R366" s="603">
        <f>R360</f>
        <v>59000</v>
      </c>
      <c r="S366" s="31"/>
      <c r="T366" s="31"/>
      <c r="U366" s="31"/>
      <c r="V366" s="31"/>
      <c r="W366" s="31"/>
      <c r="X366" s="31"/>
      <c r="Y366" s="31"/>
    </row>
    <row r="367" spans="1:25" hidden="1">
      <c r="A367" s="31"/>
      <c r="B367" s="31"/>
      <c r="C367" s="31"/>
      <c r="D367" s="31"/>
      <c r="E367" s="31"/>
      <c r="F367" s="31"/>
      <c r="G367" s="31"/>
      <c r="H367" s="31"/>
      <c r="I367" s="31"/>
      <c r="J367" s="64"/>
      <c r="K367" s="98"/>
      <c r="L367" s="196"/>
      <c r="M367" s="196"/>
      <c r="N367" s="99"/>
      <c r="O367" s="527"/>
      <c r="P367" s="352"/>
      <c r="Q367" s="595"/>
      <c r="R367" s="595"/>
      <c r="S367" s="31"/>
      <c r="T367" s="31"/>
      <c r="U367" s="31"/>
      <c r="V367" s="31"/>
      <c r="W367" s="31"/>
      <c r="X367" s="31"/>
      <c r="Y367" s="31"/>
    </row>
    <row r="368" spans="1:25" hidden="1">
      <c r="A368" s="54"/>
      <c r="B368" s="54"/>
      <c r="C368" s="54"/>
      <c r="D368" s="54"/>
      <c r="E368" s="54"/>
      <c r="F368" s="54"/>
      <c r="G368" s="54"/>
      <c r="H368" s="54"/>
      <c r="I368" s="54"/>
      <c r="J368" s="60"/>
      <c r="K368" s="53" t="s">
        <v>318</v>
      </c>
      <c r="L368" s="752" t="s">
        <v>319</v>
      </c>
      <c r="M368" s="752"/>
      <c r="N368" s="61"/>
      <c r="O368" s="513"/>
      <c r="P368" s="354"/>
      <c r="Q368" s="598"/>
      <c r="R368" s="598"/>
      <c r="S368" s="31"/>
      <c r="T368" s="31"/>
      <c r="U368" s="31"/>
      <c r="V368" s="31"/>
      <c r="W368" s="31"/>
      <c r="X368" s="31"/>
      <c r="Y368" s="31"/>
    </row>
    <row r="369" spans="1:25" hidden="1">
      <c r="A369" s="54" t="s">
        <v>320</v>
      </c>
      <c r="B369" s="54"/>
      <c r="C369" s="54"/>
      <c r="D369" s="54"/>
      <c r="E369" s="54"/>
      <c r="F369" s="54"/>
      <c r="G369" s="54"/>
      <c r="H369" s="54"/>
      <c r="I369" s="54"/>
      <c r="J369" s="60">
        <v>520</v>
      </c>
      <c r="K369" s="53" t="s">
        <v>102</v>
      </c>
      <c r="L369" s="54" t="s">
        <v>321</v>
      </c>
      <c r="M369" s="53"/>
      <c r="N369" s="61"/>
      <c r="O369" s="513"/>
      <c r="P369" s="354"/>
      <c r="Q369" s="598"/>
      <c r="R369" s="598"/>
      <c r="S369" s="31"/>
      <c r="T369" s="31"/>
      <c r="U369" s="31"/>
      <c r="V369" s="31"/>
      <c r="W369" s="31"/>
      <c r="X369" s="31"/>
      <c r="Y369" s="31"/>
    </row>
    <row r="370" spans="1:25" hidden="1">
      <c r="A370" s="31" t="s">
        <v>322</v>
      </c>
      <c r="B370" s="26">
        <v>1</v>
      </c>
      <c r="C370" s="26"/>
      <c r="D370" s="26">
        <v>3</v>
      </c>
      <c r="E370" s="26"/>
      <c r="F370" s="26">
        <v>5</v>
      </c>
      <c r="G370" s="26"/>
      <c r="H370" s="26"/>
      <c r="I370" s="26"/>
      <c r="J370" s="32">
        <v>520</v>
      </c>
      <c r="K370" s="148">
        <v>3</v>
      </c>
      <c r="L370" s="148" t="s">
        <v>9</v>
      </c>
      <c r="M370" s="148"/>
      <c r="N370" s="149">
        <f t="shared" ref="N370:R371" si="30">N371</f>
        <v>0</v>
      </c>
      <c r="O370" s="548">
        <f t="shared" si="30"/>
        <v>0</v>
      </c>
      <c r="P370" s="372">
        <f t="shared" si="30"/>
        <v>0</v>
      </c>
      <c r="Q370" s="619">
        <f t="shared" si="30"/>
        <v>0</v>
      </c>
      <c r="R370" s="619">
        <f t="shared" si="30"/>
        <v>0</v>
      </c>
      <c r="S370" s="31"/>
      <c r="T370" s="31"/>
      <c r="U370" s="31"/>
      <c r="V370" s="31"/>
      <c r="W370" s="31"/>
      <c r="X370" s="31"/>
      <c r="Y370" s="31"/>
    </row>
    <row r="371" spans="1:25" hidden="1">
      <c r="A371" s="31" t="s">
        <v>322</v>
      </c>
      <c r="B371" s="26">
        <v>1</v>
      </c>
      <c r="C371" s="26"/>
      <c r="D371" s="26">
        <v>3</v>
      </c>
      <c r="E371" s="26"/>
      <c r="F371" s="26">
        <v>5</v>
      </c>
      <c r="G371" s="26"/>
      <c r="H371" s="26"/>
      <c r="I371" s="26"/>
      <c r="J371" s="32">
        <v>520</v>
      </c>
      <c r="K371" s="150">
        <v>32</v>
      </c>
      <c r="L371" s="151" t="s">
        <v>26</v>
      </c>
      <c r="M371" s="152"/>
      <c r="N371" s="153">
        <f t="shared" si="30"/>
        <v>0</v>
      </c>
      <c r="O371" s="549">
        <f t="shared" si="30"/>
        <v>0</v>
      </c>
      <c r="P371" s="372">
        <f t="shared" si="30"/>
        <v>0</v>
      </c>
      <c r="Q371" s="620">
        <f t="shared" si="30"/>
        <v>0</v>
      </c>
      <c r="R371" s="620">
        <f t="shared" si="30"/>
        <v>0</v>
      </c>
      <c r="S371" s="31"/>
      <c r="T371" s="31"/>
      <c r="U371" s="31"/>
      <c r="V371" s="31"/>
      <c r="W371" s="31"/>
      <c r="X371" s="31"/>
      <c r="Y371" s="31"/>
    </row>
    <row r="372" spans="1:25" hidden="1">
      <c r="A372" s="31" t="s">
        <v>322</v>
      </c>
      <c r="B372" s="26">
        <v>1</v>
      </c>
      <c r="C372" s="26"/>
      <c r="D372" s="26">
        <v>3</v>
      </c>
      <c r="E372" s="26"/>
      <c r="F372" s="26">
        <v>5</v>
      </c>
      <c r="G372" s="26"/>
      <c r="H372" s="26"/>
      <c r="I372" s="26"/>
      <c r="J372" s="32">
        <v>520</v>
      </c>
      <c r="K372" s="148">
        <v>323</v>
      </c>
      <c r="L372" s="169" t="s">
        <v>67</v>
      </c>
      <c r="M372" s="157"/>
      <c r="N372" s="158">
        <f>N373+N374+N375</f>
        <v>0</v>
      </c>
      <c r="O372" s="550">
        <f>O373+O374+O375</f>
        <v>0</v>
      </c>
      <c r="P372" s="372">
        <f>P373+P374+P375</f>
        <v>0</v>
      </c>
      <c r="Q372" s="619">
        <f>Q373+Q374+Q375</f>
        <v>0</v>
      </c>
      <c r="R372" s="619">
        <f>R373+R374+R375</f>
        <v>0</v>
      </c>
      <c r="S372" s="31"/>
      <c r="T372" s="31"/>
      <c r="U372" s="31"/>
      <c r="V372" s="31"/>
      <c r="W372" s="31"/>
      <c r="X372" s="31"/>
      <c r="Y372" s="31"/>
    </row>
    <row r="373" spans="1:25" hidden="1">
      <c r="A373" s="31" t="s">
        <v>322</v>
      </c>
      <c r="B373" s="26">
        <v>1</v>
      </c>
      <c r="C373" s="26"/>
      <c r="D373" s="26">
        <v>3</v>
      </c>
      <c r="E373" s="26"/>
      <c r="F373" s="26">
        <v>5</v>
      </c>
      <c r="G373" s="26"/>
      <c r="H373" s="26"/>
      <c r="I373" s="26"/>
      <c r="J373" s="32">
        <v>520</v>
      </c>
      <c r="K373" s="150">
        <v>3234</v>
      </c>
      <c r="L373" s="150" t="s">
        <v>323</v>
      </c>
      <c r="M373" s="150"/>
      <c r="N373" s="161">
        <v>0</v>
      </c>
      <c r="O373" s="551">
        <v>0</v>
      </c>
      <c r="P373" s="372">
        <v>0</v>
      </c>
      <c r="Q373" s="620">
        <v>0</v>
      </c>
      <c r="R373" s="620">
        <v>0</v>
      </c>
      <c r="S373" s="31"/>
      <c r="T373" s="31"/>
      <c r="U373" s="31"/>
      <c r="V373" s="31"/>
      <c r="W373" s="31"/>
      <c r="X373" s="31"/>
      <c r="Y373" s="31"/>
    </row>
    <row r="374" spans="1:25" hidden="1">
      <c r="A374" s="31" t="s">
        <v>322</v>
      </c>
      <c r="B374" s="26">
        <v>1</v>
      </c>
      <c r="C374" s="26"/>
      <c r="D374" s="26">
        <v>3</v>
      </c>
      <c r="E374" s="26"/>
      <c r="F374" s="26">
        <v>5</v>
      </c>
      <c r="G374" s="26"/>
      <c r="H374" s="26"/>
      <c r="I374" s="26"/>
      <c r="J374" s="32">
        <v>520</v>
      </c>
      <c r="K374" s="150">
        <v>3234</v>
      </c>
      <c r="L374" s="150" t="s">
        <v>324</v>
      </c>
      <c r="M374" s="150"/>
      <c r="N374" s="161">
        <v>0</v>
      </c>
      <c r="O374" s="551">
        <v>0</v>
      </c>
      <c r="P374" s="372">
        <v>0</v>
      </c>
      <c r="Q374" s="620">
        <v>0</v>
      </c>
      <c r="R374" s="620">
        <v>0</v>
      </c>
      <c r="S374" s="31"/>
      <c r="T374" s="31"/>
      <c r="U374" s="31"/>
      <c r="V374" s="31"/>
      <c r="W374" s="31"/>
      <c r="X374" s="31"/>
      <c r="Y374" s="31"/>
    </row>
    <row r="375" spans="1:25" ht="15.75" hidden="1" thickBot="1">
      <c r="A375" s="31" t="s">
        <v>322</v>
      </c>
      <c r="B375" s="26">
        <v>1</v>
      </c>
      <c r="C375" s="26"/>
      <c r="D375" s="26">
        <v>3</v>
      </c>
      <c r="E375" s="26"/>
      <c r="F375" s="26">
        <v>5</v>
      </c>
      <c r="G375" s="26"/>
      <c r="H375" s="26"/>
      <c r="I375" s="26"/>
      <c r="J375" s="32">
        <v>520</v>
      </c>
      <c r="K375" s="170">
        <v>3234</v>
      </c>
      <c r="L375" s="170" t="s">
        <v>325</v>
      </c>
      <c r="M375" s="170"/>
      <c r="N375" s="174">
        <v>0</v>
      </c>
      <c r="O375" s="555">
        <v>0</v>
      </c>
      <c r="P375" s="374">
        <v>0</v>
      </c>
      <c r="Q375" s="620">
        <v>0</v>
      </c>
      <c r="R375" s="620">
        <v>0</v>
      </c>
      <c r="S375" s="31"/>
      <c r="T375" s="31"/>
      <c r="U375" s="31"/>
      <c r="V375" s="31"/>
      <c r="W375" s="31"/>
      <c r="X375" s="31"/>
      <c r="Y375" s="31"/>
    </row>
    <row r="376" spans="1:25" hidden="1">
      <c r="A376" s="120"/>
      <c r="B376" s="120"/>
      <c r="C376" s="120"/>
      <c r="D376" s="120"/>
      <c r="E376" s="120"/>
      <c r="F376" s="120"/>
      <c r="G376" s="120"/>
      <c r="H376" s="120"/>
      <c r="I376" s="120"/>
      <c r="J376" s="121"/>
      <c r="K376" s="197"/>
      <c r="L376" s="197" t="s">
        <v>83</v>
      </c>
      <c r="M376" s="197"/>
      <c r="N376" s="198">
        <f>N370</f>
        <v>0</v>
      </c>
      <c r="O376" s="566">
        <f>O370</f>
        <v>0</v>
      </c>
      <c r="P376" s="384">
        <f>P370</f>
        <v>0</v>
      </c>
      <c r="Q376" s="631">
        <f>Q370</f>
        <v>0</v>
      </c>
      <c r="R376" s="631">
        <f>R370</f>
        <v>0</v>
      </c>
      <c r="S376" s="31"/>
      <c r="T376" s="31"/>
      <c r="U376" s="31"/>
      <c r="V376" s="31"/>
      <c r="W376" s="31"/>
      <c r="X376" s="31"/>
      <c r="Y376" s="31"/>
    </row>
    <row r="377" spans="1:25">
      <c r="A377" s="26"/>
      <c r="B377" s="26"/>
      <c r="C377" s="26"/>
      <c r="D377" s="26"/>
      <c r="E377" s="26"/>
      <c r="F377" s="26"/>
      <c r="G377" s="26"/>
      <c r="H377" s="26"/>
      <c r="I377" s="26"/>
      <c r="J377" s="32"/>
      <c r="K377" s="156"/>
      <c r="L377" s="156"/>
      <c r="M377" s="156"/>
      <c r="N377" s="29"/>
      <c r="O377" s="504"/>
      <c r="P377" s="367"/>
      <c r="Q377" s="621"/>
      <c r="R377" s="621"/>
      <c r="S377" s="31"/>
      <c r="T377" s="31"/>
      <c r="U377" s="31"/>
      <c r="V377" s="31"/>
      <c r="W377" s="31"/>
      <c r="X377" s="31"/>
      <c r="Y377" s="31"/>
    </row>
    <row r="378" spans="1:25">
      <c r="A378" s="54" t="s">
        <v>326</v>
      </c>
      <c r="B378" s="54"/>
      <c r="C378" s="54"/>
      <c r="D378" s="54"/>
      <c r="E378" s="54"/>
      <c r="F378" s="54"/>
      <c r="G378" s="54"/>
      <c r="H378" s="54"/>
      <c r="I378" s="54"/>
      <c r="J378" s="60"/>
      <c r="K378" s="53" t="s">
        <v>102</v>
      </c>
      <c r="L378" s="742" t="s">
        <v>327</v>
      </c>
      <c r="M378" s="742"/>
      <c r="N378" s="55"/>
      <c r="O378" s="515"/>
      <c r="P378" s="354"/>
      <c r="Q378" s="598"/>
      <c r="R378" s="598"/>
      <c r="S378" s="31"/>
      <c r="T378" s="31"/>
      <c r="U378" s="31"/>
      <c r="V378" s="31"/>
      <c r="W378" s="31"/>
      <c r="X378" s="31"/>
      <c r="Y378" s="31"/>
    </row>
    <row r="379" spans="1:25">
      <c r="A379" s="31" t="s">
        <v>326</v>
      </c>
      <c r="B379" s="31">
        <v>1</v>
      </c>
      <c r="C379" s="31"/>
      <c r="D379" s="31">
        <v>3</v>
      </c>
      <c r="E379" s="31"/>
      <c r="F379" s="31">
        <v>5</v>
      </c>
      <c r="G379" s="31"/>
      <c r="H379" s="31"/>
      <c r="I379" s="31"/>
      <c r="J379" s="64" t="s">
        <v>677</v>
      </c>
      <c r="K379" s="148">
        <v>3</v>
      </c>
      <c r="L379" s="148" t="s">
        <v>9</v>
      </c>
      <c r="M379" s="148"/>
      <c r="N379" s="149">
        <f t="shared" ref="N379:R381" si="31">N380</f>
        <v>0</v>
      </c>
      <c r="O379" s="548">
        <f t="shared" si="31"/>
        <v>0</v>
      </c>
      <c r="P379" s="372">
        <f t="shared" si="31"/>
        <v>0</v>
      </c>
      <c r="Q379" s="619">
        <f t="shared" si="31"/>
        <v>0</v>
      </c>
      <c r="R379" s="619">
        <f t="shared" si="31"/>
        <v>0</v>
      </c>
      <c r="S379" s="31"/>
      <c r="T379" s="31"/>
      <c r="U379" s="31"/>
      <c r="V379" s="31"/>
      <c r="W379" s="31"/>
      <c r="X379" s="31"/>
      <c r="Y379" s="31"/>
    </row>
    <row r="380" spans="1:25">
      <c r="A380" s="31" t="s">
        <v>326</v>
      </c>
      <c r="B380" s="31">
        <v>1</v>
      </c>
      <c r="C380" s="31"/>
      <c r="D380" s="31">
        <v>3</v>
      </c>
      <c r="E380" s="31"/>
      <c r="F380" s="31">
        <v>5</v>
      </c>
      <c r="G380" s="31"/>
      <c r="H380" s="31"/>
      <c r="I380" s="31"/>
      <c r="J380" s="64" t="s">
        <v>677</v>
      </c>
      <c r="K380" s="150">
        <v>32</v>
      </c>
      <c r="L380" s="151" t="s">
        <v>26</v>
      </c>
      <c r="M380" s="152"/>
      <c r="N380" s="153">
        <f t="shared" si="31"/>
        <v>0</v>
      </c>
      <c r="O380" s="549">
        <f t="shared" si="31"/>
        <v>0</v>
      </c>
      <c r="P380" s="373">
        <f t="shared" si="31"/>
        <v>0</v>
      </c>
      <c r="Q380" s="620">
        <f t="shared" si="31"/>
        <v>0</v>
      </c>
      <c r="R380" s="620">
        <f t="shared" si="31"/>
        <v>0</v>
      </c>
      <c r="S380" s="31"/>
      <c r="T380" s="31"/>
      <c r="U380" s="31"/>
      <c r="V380" s="31"/>
      <c r="W380" s="31"/>
      <c r="X380" s="31"/>
      <c r="Y380" s="31"/>
    </row>
    <row r="381" spans="1:25">
      <c r="A381" s="31" t="s">
        <v>326</v>
      </c>
      <c r="B381" s="31">
        <v>1</v>
      </c>
      <c r="C381" s="31"/>
      <c r="D381" s="31">
        <v>3</v>
      </c>
      <c r="E381" s="31"/>
      <c r="F381" s="31">
        <v>5</v>
      </c>
      <c r="G381" s="31"/>
      <c r="H381" s="31"/>
      <c r="I381" s="31"/>
      <c r="J381" s="64" t="s">
        <v>677</v>
      </c>
      <c r="K381" s="148">
        <v>323</v>
      </c>
      <c r="L381" s="169" t="s">
        <v>67</v>
      </c>
      <c r="M381" s="157"/>
      <c r="N381" s="158">
        <f t="shared" si="31"/>
        <v>0</v>
      </c>
      <c r="O381" s="550">
        <f t="shared" si="31"/>
        <v>0</v>
      </c>
      <c r="P381" s="372">
        <f t="shared" si="31"/>
        <v>0</v>
      </c>
      <c r="Q381" s="619">
        <f t="shared" si="31"/>
        <v>0</v>
      </c>
      <c r="R381" s="619">
        <f t="shared" si="31"/>
        <v>0</v>
      </c>
      <c r="S381" s="31"/>
      <c r="T381" s="31"/>
      <c r="U381" s="31"/>
      <c r="V381" s="31"/>
      <c r="W381" s="31"/>
      <c r="X381" s="31"/>
      <c r="Y381" s="31"/>
    </row>
    <row r="382" spans="1:25" ht="15.75" thickBot="1">
      <c r="A382" s="31" t="s">
        <v>326</v>
      </c>
      <c r="B382" s="31">
        <v>1</v>
      </c>
      <c r="C382" s="31"/>
      <c r="D382" s="31">
        <v>3</v>
      </c>
      <c r="E382" s="31"/>
      <c r="F382" s="31">
        <v>5</v>
      </c>
      <c r="G382" s="31"/>
      <c r="H382" s="31"/>
      <c r="I382" s="31"/>
      <c r="J382" s="64" t="s">
        <v>677</v>
      </c>
      <c r="K382" s="150">
        <v>3232</v>
      </c>
      <c r="L382" s="150" t="s">
        <v>328</v>
      </c>
      <c r="M382" s="150"/>
      <c r="N382" s="161">
        <v>0</v>
      </c>
      <c r="O382" s="551">
        <v>0</v>
      </c>
      <c r="P382" s="373">
        <v>0</v>
      </c>
      <c r="Q382" s="620">
        <v>0</v>
      </c>
      <c r="R382" s="620">
        <v>0</v>
      </c>
      <c r="S382" s="31"/>
      <c r="T382" s="31"/>
      <c r="U382" s="31"/>
      <c r="V382" s="31"/>
      <c r="W382" s="31"/>
      <c r="X382" s="31"/>
      <c r="Y382" s="31"/>
    </row>
    <row r="383" spans="1:25">
      <c r="A383" s="50"/>
      <c r="B383" s="50"/>
      <c r="C383" s="50"/>
      <c r="D383" s="50"/>
      <c r="E383" s="50"/>
      <c r="F383" s="50"/>
      <c r="G383" s="50"/>
      <c r="H383" s="50"/>
      <c r="I383" s="50"/>
      <c r="J383" s="57"/>
      <c r="K383" s="145"/>
      <c r="L383" s="145" t="s">
        <v>83</v>
      </c>
      <c r="M383" s="145"/>
      <c r="N383" s="146">
        <f>N379</f>
        <v>0</v>
      </c>
      <c r="O383" s="547">
        <f>O379</f>
        <v>0</v>
      </c>
      <c r="P383" s="371">
        <f>P379</f>
        <v>0</v>
      </c>
      <c r="Q383" s="618">
        <f>Q379</f>
        <v>0</v>
      </c>
      <c r="R383" s="618">
        <f>R379</f>
        <v>0</v>
      </c>
      <c r="S383" s="31"/>
      <c r="T383" s="31"/>
      <c r="U383" s="31"/>
      <c r="V383" s="31"/>
      <c r="W383" s="31"/>
      <c r="X383" s="31"/>
      <c r="Y383" s="31"/>
    </row>
    <row r="384" spans="1:25">
      <c r="A384" s="31"/>
      <c r="B384" s="31"/>
      <c r="C384" s="31"/>
      <c r="D384" s="31"/>
      <c r="E384" s="31"/>
      <c r="F384" s="31"/>
      <c r="G384" s="31"/>
      <c r="H384" s="31"/>
      <c r="I384" s="31"/>
      <c r="J384" s="64"/>
      <c r="K384" s="98"/>
      <c r="L384" s="98"/>
      <c r="M384" s="98"/>
      <c r="N384" s="99"/>
      <c r="O384" s="527"/>
      <c r="P384" s="352"/>
      <c r="Q384" s="595"/>
      <c r="R384" s="595"/>
      <c r="S384" s="31"/>
      <c r="T384" s="31"/>
      <c r="U384" s="31"/>
      <c r="V384" s="31"/>
      <c r="W384" s="31"/>
      <c r="X384" s="31"/>
      <c r="Y384" s="31"/>
    </row>
    <row r="385" spans="1:25">
      <c r="A385" s="50" t="s">
        <v>329</v>
      </c>
      <c r="B385" s="50"/>
      <c r="C385" s="50"/>
      <c r="D385" s="50"/>
      <c r="E385" s="50"/>
      <c r="F385" s="50"/>
      <c r="G385" s="50"/>
      <c r="H385" s="50"/>
      <c r="I385" s="50"/>
      <c r="J385" s="57"/>
      <c r="K385" s="49" t="s">
        <v>318</v>
      </c>
      <c r="L385" s="49" t="s">
        <v>330</v>
      </c>
      <c r="M385" s="49"/>
      <c r="N385" s="105"/>
      <c r="O385" s="531"/>
      <c r="P385" s="357"/>
      <c r="Q385" s="602"/>
      <c r="R385" s="602"/>
      <c r="S385" s="31"/>
      <c r="T385" s="31"/>
      <c r="U385" s="31"/>
      <c r="V385" s="31"/>
      <c r="W385" s="31"/>
      <c r="X385" s="31"/>
      <c r="Y385" s="31"/>
    </row>
    <row r="386" spans="1:25">
      <c r="A386" s="54" t="s">
        <v>331</v>
      </c>
      <c r="B386" s="54"/>
      <c r="C386" s="54"/>
      <c r="D386" s="54"/>
      <c r="E386" s="54"/>
      <c r="F386" s="54"/>
      <c r="G386" s="54"/>
      <c r="H386" s="54"/>
      <c r="I386" s="54"/>
      <c r="J386" s="60"/>
      <c r="K386" s="53" t="s">
        <v>230</v>
      </c>
      <c r="L386" s="54" t="s">
        <v>332</v>
      </c>
      <c r="M386" s="53"/>
      <c r="N386" s="61"/>
      <c r="O386" s="513"/>
      <c r="P386" s="354"/>
      <c r="Q386" s="598"/>
      <c r="R386" s="598"/>
      <c r="S386" s="31"/>
      <c r="T386" s="31"/>
      <c r="U386" s="31"/>
      <c r="V386" s="31"/>
      <c r="W386" s="31"/>
      <c r="X386" s="31"/>
      <c r="Y386" s="31"/>
    </row>
    <row r="387" spans="1:25">
      <c r="A387" s="31" t="s">
        <v>331</v>
      </c>
      <c r="B387" s="26"/>
      <c r="C387" s="26"/>
      <c r="D387" s="26"/>
      <c r="E387" s="26"/>
      <c r="F387" s="26">
        <v>5</v>
      </c>
      <c r="G387" s="26"/>
      <c r="H387" s="26"/>
      <c r="I387" s="26"/>
      <c r="J387" s="32" t="s">
        <v>678</v>
      </c>
      <c r="K387" s="148">
        <v>4</v>
      </c>
      <c r="L387" s="148" t="s">
        <v>11</v>
      </c>
      <c r="M387" s="148"/>
      <c r="N387" s="149">
        <f>N388</f>
        <v>214600</v>
      </c>
      <c r="O387" s="548">
        <f>O388</f>
        <v>2500</v>
      </c>
      <c r="P387" s="372">
        <f>P388</f>
        <v>0</v>
      </c>
      <c r="Q387" s="619">
        <f>Q388</f>
        <v>0</v>
      </c>
      <c r="R387" s="619">
        <f>R388</f>
        <v>2500</v>
      </c>
      <c r="S387" s="31"/>
      <c r="T387" s="31"/>
      <c r="U387" s="31"/>
      <c r="V387" s="31"/>
      <c r="W387" s="31"/>
      <c r="X387" s="31"/>
      <c r="Y387" s="31"/>
    </row>
    <row r="388" spans="1:25">
      <c r="A388" s="31" t="s">
        <v>331</v>
      </c>
      <c r="B388" s="26"/>
      <c r="C388" s="26"/>
      <c r="D388" s="26"/>
      <c r="E388" s="26"/>
      <c r="F388" s="26">
        <v>5</v>
      </c>
      <c r="G388" s="26"/>
      <c r="H388" s="26"/>
      <c r="I388" s="26"/>
      <c r="J388" s="32" t="s">
        <v>678</v>
      </c>
      <c r="K388" s="150">
        <v>42</v>
      </c>
      <c r="L388" s="150" t="s">
        <v>31</v>
      </c>
      <c r="M388" s="150"/>
      <c r="N388" s="161">
        <f>N389+N395</f>
        <v>214600</v>
      </c>
      <c r="O388" s="551">
        <f>O389+O395</f>
        <v>2500</v>
      </c>
      <c r="P388" s="373">
        <f>P389+P395</f>
        <v>0</v>
      </c>
      <c r="Q388" s="620">
        <f>Q389+Q395</f>
        <v>0</v>
      </c>
      <c r="R388" s="620">
        <f>R389+R395</f>
        <v>2500</v>
      </c>
      <c r="S388" s="31"/>
      <c r="T388" s="31"/>
      <c r="U388" s="31"/>
      <c r="V388" s="31"/>
      <c r="W388" s="31"/>
      <c r="X388" s="31"/>
      <c r="Y388" s="31"/>
    </row>
    <row r="389" spans="1:25">
      <c r="A389" s="31" t="s">
        <v>331</v>
      </c>
      <c r="B389" s="26"/>
      <c r="C389" s="26"/>
      <c r="D389" s="26"/>
      <c r="E389" s="26"/>
      <c r="F389" s="26">
        <v>5</v>
      </c>
      <c r="G389" s="26"/>
      <c r="H389" s="26"/>
      <c r="I389" s="26"/>
      <c r="J389" s="32" t="s">
        <v>678</v>
      </c>
      <c r="K389" s="148">
        <v>422</v>
      </c>
      <c r="L389" s="148" t="s">
        <v>278</v>
      </c>
      <c r="M389" s="148"/>
      <c r="N389" s="149">
        <f>N390+N391+N392+N393+N394</f>
        <v>214600</v>
      </c>
      <c r="O389" s="548">
        <f>O390+O391+O392+O393+O394</f>
        <v>2500</v>
      </c>
      <c r="P389" s="372">
        <f>P390+P391+P392+P393+P394</f>
        <v>0</v>
      </c>
      <c r="Q389" s="619">
        <f>Q390+Q391+Q392+Q393+Q394</f>
        <v>0</v>
      </c>
      <c r="R389" s="619">
        <f>R390+R391+R392+R393+R394</f>
        <v>2500</v>
      </c>
      <c r="S389" s="31"/>
      <c r="T389" s="31"/>
      <c r="U389" s="31"/>
      <c r="V389" s="31"/>
      <c r="W389" s="31"/>
      <c r="X389" s="31"/>
      <c r="Y389" s="31"/>
    </row>
    <row r="390" spans="1:25" hidden="1">
      <c r="A390" s="31" t="s">
        <v>331</v>
      </c>
      <c r="B390" s="26"/>
      <c r="C390" s="26"/>
      <c r="D390" s="26"/>
      <c r="E390" s="26"/>
      <c r="F390" s="26">
        <v>5</v>
      </c>
      <c r="G390" s="26"/>
      <c r="H390" s="26"/>
      <c r="I390" s="26"/>
      <c r="J390" s="32">
        <v>510</v>
      </c>
      <c r="K390" s="150">
        <v>4227</v>
      </c>
      <c r="L390" s="150" t="s">
        <v>333</v>
      </c>
      <c r="M390" s="150"/>
      <c r="N390" s="161">
        <v>0</v>
      </c>
      <c r="O390" s="551">
        <v>0</v>
      </c>
      <c r="P390" s="372">
        <v>0</v>
      </c>
      <c r="Q390" s="620">
        <v>0</v>
      </c>
      <c r="R390" s="620">
        <v>0</v>
      </c>
      <c r="S390" s="31"/>
      <c r="T390" s="31"/>
      <c r="U390" s="31"/>
      <c r="V390" s="31"/>
      <c r="W390" s="31"/>
      <c r="X390" s="31"/>
      <c r="Y390" s="31"/>
    </row>
    <row r="391" spans="1:25" ht="26.25" hidden="1" customHeight="1">
      <c r="A391" s="31" t="s">
        <v>331</v>
      </c>
      <c r="B391" s="26"/>
      <c r="C391" s="26"/>
      <c r="D391" s="26"/>
      <c r="E391" s="26"/>
      <c r="F391" s="26">
        <v>5</v>
      </c>
      <c r="G391" s="26"/>
      <c r="H391" s="26"/>
      <c r="I391" s="26"/>
      <c r="J391" s="32">
        <v>510</v>
      </c>
      <c r="K391" s="150">
        <v>4227</v>
      </c>
      <c r="L391" s="774" t="s">
        <v>334</v>
      </c>
      <c r="M391" s="775"/>
      <c r="N391" s="161">
        <v>214600</v>
      </c>
      <c r="O391" s="551">
        <v>0</v>
      </c>
      <c r="P391" s="373">
        <v>0</v>
      </c>
      <c r="Q391" s="620">
        <v>0</v>
      </c>
      <c r="R391" s="620">
        <v>0</v>
      </c>
      <c r="S391" s="31"/>
      <c r="T391" s="31"/>
      <c r="U391" s="31"/>
      <c r="V391" s="31"/>
      <c r="W391" s="31"/>
      <c r="X391" s="31"/>
      <c r="Y391" s="31"/>
    </row>
    <row r="392" spans="1:25" ht="15.75" thickBot="1">
      <c r="A392" s="31" t="s">
        <v>331</v>
      </c>
      <c r="B392" s="26"/>
      <c r="C392" s="26"/>
      <c r="D392" s="26"/>
      <c r="E392" s="26"/>
      <c r="F392" s="26">
        <v>5</v>
      </c>
      <c r="G392" s="26"/>
      <c r="H392" s="26"/>
      <c r="I392" s="26"/>
      <c r="J392" s="32" t="s">
        <v>678</v>
      </c>
      <c r="K392" s="150">
        <v>4227</v>
      </c>
      <c r="L392" s="150" t="s">
        <v>335</v>
      </c>
      <c r="M392" s="150"/>
      <c r="N392" s="161">
        <v>0</v>
      </c>
      <c r="O392" s="551">
        <v>2500</v>
      </c>
      <c r="P392" s="373">
        <v>0</v>
      </c>
      <c r="Q392" s="620">
        <v>0</v>
      </c>
      <c r="R392" s="620">
        <v>2500</v>
      </c>
      <c r="S392" s="31"/>
      <c r="T392" s="31"/>
      <c r="U392" s="31"/>
      <c r="V392" s="31"/>
      <c r="W392" s="31"/>
      <c r="X392" s="31"/>
      <c r="Y392" s="31"/>
    </row>
    <row r="393" spans="1:25" hidden="1">
      <c r="A393" s="31" t="s">
        <v>331</v>
      </c>
      <c r="B393" s="26"/>
      <c r="C393" s="26"/>
      <c r="D393" s="26"/>
      <c r="E393" s="26"/>
      <c r="F393" s="26">
        <v>5</v>
      </c>
      <c r="G393" s="26"/>
      <c r="H393" s="26"/>
      <c r="I393" s="26"/>
      <c r="J393" s="32">
        <v>510</v>
      </c>
      <c r="K393" s="150">
        <v>4227</v>
      </c>
      <c r="L393" s="150" t="s">
        <v>336</v>
      </c>
      <c r="M393" s="150"/>
      <c r="N393" s="161">
        <v>0</v>
      </c>
      <c r="O393" s="551">
        <v>0</v>
      </c>
      <c r="P393" s="372">
        <v>0</v>
      </c>
      <c r="Q393" s="620">
        <v>0</v>
      </c>
      <c r="R393" s="620">
        <v>0</v>
      </c>
      <c r="S393" s="31"/>
      <c r="T393" s="31"/>
      <c r="U393" s="31"/>
      <c r="V393" s="31"/>
      <c r="W393" s="31"/>
      <c r="X393" s="31"/>
      <c r="Y393" s="31"/>
    </row>
    <row r="394" spans="1:25" hidden="1">
      <c r="A394" s="31" t="s">
        <v>331</v>
      </c>
      <c r="B394" s="26"/>
      <c r="C394" s="26"/>
      <c r="D394" s="26"/>
      <c r="E394" s="26"/>
      <c r="F394" s="26">
        <v>5</v>
      </c>
      <c r="G394" s="26"/>
      <c r="H394" s="26"/>
      <c r="I394" s="26"/>
      <c r="J394" s="32">
        <v>510</v>
      </c>
      <c r="K394" s="170">
        <v>4227</v>
      </c>
      <c r="L394" s="150" t="s">
        <v>337</v>
      </c>
      <c r="M394" s="170"/>
      <c r="N394" s="174">
        <v>0</v>
      </c>
      <c r="O394" s="555">
        <v>0</v>
      </c>
      <c r="P394" s="374">
        <v>0</v>
      </c>
      <c r="Q394" s="622">
        <v>0</v>
      </c>
      <c r="R394" s="622">
        <v>0</v>
      </c>
      <c r="S394" s="31"/>
      <c r="T394" s="31"/>
      <c r="U394" s="31"/>
      <c r="V394" s="31"/>
      <c r="W394" s="31"/>
      <c r="X394" s="31"/>
      <c r="Y394" s="31"/>
    </row>
    <row r="395" spans="1:25" hidden="1">
      <c r="A395" s="31" t="s">
        <v>331</v>
      </c>
      <c r="B395" s="26"/>
      <c r="C395" s="26"/>
      <c r="D395" s="26"/>
      <c r="E395" s="26"/>
      <c r="F395" s="26">
        <v>5</v>
      </c>
      <c r="G395" s="26"/>
      <c r="H395" s="26"/>
      <c r="I395" s="26"/>
      <c r="J395" s="32">
        <v>510</v>
      </c>
      <c r="K395" s="171">
        <v>423</v>
      </c>
      <c r="L395" s="171" t="s">
        <v>338</v>
      </c>
      <c r="M395" s="171"/>
      <c r="N395" s="175">
        <f>N396</f>
        <v>0</v>
      </c>
      <c r="O395" s="556">
        <f>O396</f>
        <v>0</v>
      </c>
      <c r="P395" s="374">
        <f>P396</f>
        <v>0</v>
      </c>
      <c r="Q395" s="624">
        <f>Q396</f>
        <v>0</v>
      </c>
      <c r="R395" s="624">
        <f>R396</f>
        <v>0</v>
      </c>
      <c r="S395" s="31"/>
      <c r="T395" s="31"/>
      <c r="U395" s="31"/>
      <c r="V395" s="31"/>
      <c r="W395" s="31"/>
      <c r="X395" s="31"/>
      <c r="Y395" s="31"/>
    </row>
    <row r="396" spans="1:25" hidden="1">
      <c r="A396" s="31" t="s">
        <v>331</v>
      </c>
      <c r="B396" s="26"/>
      <c r="C396" s="26"/>
      <c r="D396" s="26"/>
      <c r="E396" s="26"/>
      <c r="F396" s="26">
        <v>5</v>
      </c>
      <c r="G396" s="26"/>
      <c r="H396" s="26"/>
      <c r="I396" s="26"/>
      <c r="J396" s="32">
        <v>510</v>
      </c>
      <c r="K396" s="170">
        <v>4231</v>
      </c>
      <c r="L396" s="170" t="s">
        <v>339</v>
      </c>
      <c r="M396" s="170"/>
      <c r="N396" s="174">
        <v>0</v>
      </c>
      <c r="O396" s="555">
        <v>0</v>
      </c>
      <c r="P396" s="374">
        <v>0</v>
      </c>
      <c r="Q396" s="622">
        <v>0</v>
      </c>
      <c r="R396" s="622">
        <v>0</v>
      </c>
      <c r="S396" s="31"/>
      <c r="T396" s="31"/>
      <c r="U396" s="31"/>
      <c r="V396" s="31"/>
      <c r="W396" s="31"/>
      <c r="X396" s="31"/>
      <c r="Y396" s="31"/>
    </row>
    <row r="397" spans="1:25" hidden="1">
      <c r="A397" s="31" t="s">
        <v>331</v>
      </c>
      <c r="B397" s="26"/>
      <c r="C397" s="26"/>
      <c r="D397" s="26"/>
      <c r="E397" s="26"/>
      <c r="F397" s="26">
        <v>5</v>
      </c>
      <c r="G397" s="26"/>
      <c r="H397" s="26"/>
      <c r="I397" s="26"/>
      <c r="J397" s="32">
        <v>510</v>
      </c>
      <c r="K397" s="171">
        <v>453</v>
      </c>
      <c r="L397" s="171" t="s">
        <v>340</v>
      </c>
      <c r="M397" s="171"/>
      <c r="N397" s="175">
        <f>N398</f>
        <v>0</v>
      </c>
      <c r="O397" s="556">
        <f>O398</f>
        <v>0</v>
      </c>
      <c r="P397" s="374">
        <f>P398</f>
        <v>0</v>
      </c>
      <c r="Q397" s="624">
        <f>Q398</f>
        <v>0</v>
      </c>
      <c r="R397" s="624">
        <f>R398</f>
        <v>0</v>
      </c>
      <c r="S397" s="31"/>
      <c r="T397" s="31"/>
      <c r="U397" s="31"/>
      <c r="V397" s="31"/>
      <c r="W397" s="31"/>
      <c r="X397" s="31"/>
      <c r="Y397" s="31"/>
    </row>
    <row r="398" spans="1:25" ht="15.75" hidden="1" thickBot="1">
      <c r="A398" s="31" t="s">
        <v>331</v>
      </c>
      <c r="B398" s="26"/>
      <c r="C398" s="26"/>
      <c r="D398" s="26"/>
      <c r="E398" s="26"/>
      <c r="F398" s="26">
        <v>5</v>
      </c>
      <c r="G398" s="26"/>
      <c r="H398" s="26"/>
      <c r="I398" s="26"/>
      <c r="J398" s="32">
        <v>510</v>
      </c>
      <c r="K398" s="170">
        <v>4531</v>
      </c>
      <c r="L398" s="170" t="s">
        <v>340</v>
      </c>
      <c r="M398" s="170"/>
      <c r="N398" s="174">
        <v>0</v>
      </c>
      <c r="O398" s="555">
        <v>0</v>
      </c>
      <c r="P398" s="374">
        <v>0</v>
      </c>
      <c r="Q398" s="622">
        <v>0</v>
      </c>
      <c r="R398" s="622">
        <v>0</v>
      </c>
      <c r="S398" s="31"/>
      <c r="T398" s="31"/>
      <c r="U398" s="31"/>
      <c r="V398" s="31"/>
      <c r="W398" s="31"/>
      <c r="X398" s="31"/>
      <c r="Y398" s="31"/>
    </row>
    <row r="399" spans="1:25">
      <c r="A399" s="50"/>
      <c r="B399" s="50"/>
      <c r="C399" s="50"/>
      <c r="D399" s="50"/>
      <c r="E399" s="50"/>
      <c r="F399" s="50"/>
      <c r="G399" s="50"/>
      <c r="H399" s="50"/>
      <c r="I399" s="50"/>
      <c r="J399" s="57"/>
      <c r="K399" s="145"/>
      <c r="L399" s="145" t="s">
        <v>83</v>
      </c>
      <c r="M399" s="145"/>
      <c r="N399" s="146">
        <f>N387</f>
        <v>214600</v>
      </c>
      <c r="O399" s="547">
        <f>O387</f>
        <v>2500</v>
      </c>
      <c r="P399" s="371">
        <f>P387</f>
        <v>0</v>
      </c>
      <c r="Q399" s="618">
        <f>Q387</f>
        <v>0</v>
      </c>
      <c r="R399" s="618">
        <f>R387</f>
        <v>2500</v>
      </c>
      <c r="S399" s="31"/>
      <c r="T399" s="31"/>
      <c r="U399" s="31"/>
      <c r="V399" s="31"/>
      <c r="W399" s="31"/>
      <c r="X399" s="31"/>
      <c r="Y399" s="31"/>
    </row>
    <row r="400" spans="1:25">
      <c r="A400" s="31"/>
      <c r="B400" s="31"/>
      <c r="C400" s="31"/>
      <c r="D400" s="31"/>
      <c r="E400" s="31"/>
      <c r="F400" s="31"/>
      <c r="G400" s="31"/>
      <c r="H400" s="31"/>
      <c r="I400" s="31"/>
      <c r="J400" s="64"/>
      <c r="K400" s="98"/>
      <c r="L400" s="98"/>
      <c r="M400" s="98"/>
      <c r="N400" s="99"/>
      <c r="O400" s="527"/>
      <c r="P400" s="352"/>
      <c r="Q400" s="595"/>
      <c r="R400" s="595"/>
      <c r="S400" s="31"/>
      <c r="T400" s="31"/>
      <c r="U400" s="31"/>
      <c r="V400" s="31"/>
      <c r="W400" s="31"/>
      <c r="X400" s="31"/>
      <c r="Y400" s="31"/>
    </row>
    <row r="401" spans="1:25">
      <c r="A401" s="50" t="s">
        <v>341</v>
      </c>
      <c r="B401" s="50"/>
      <c r="C401" s="50"/>
      <c r="D401" s="50"/>
      <c r="E401" s="50"/>
      <c r="F401" s="50"/>
      <c r="G401" s="50"/>
      <c r="H401" s="50"/>
      <c r="I401" s="50"/>
      <c r="J401" s="57"/>
      <c r="K401" s="49" t="s">
        <v>342</v>
      </c>
      <c r="L401" s="771" t="s">
        <v>343</v>
      </c>
      <c r="M401" s="771"/>
      <c r="N401" s="105"/>
      <c r="O401" s="531"/>
      <c r="P401" s="357"/>
      <c r="Q401" s="602"/>
      <c r="R401" s="602"/>
      <c r="S401" s="31"/>
      <c r="T401" s="31"/>
      <c r="U401" s="31"/>
      <c r="V401" s="31"/>
      <c r="W401" s="31"/>
      <c r="X401" s="31"/>
      <c r="Y401" s="31"/>
    </row>
    <row r="402" spans="1:25">
      <c r="A402" s="54" t="s">
        <v>344</v>
      </c>
      <c r="B402" s="54"/>
      <c r="C402" s="54"/>
      <c r="D402" s="54"/>
      <c r="E402" s="54"/>
      <c r="F402" s="54"/>
      <c r="G402" s="54"/>
      <c r="H402" s="54"/>
      <c r="I402" s="54"/>
      <c r="J402" s="60"/>
      <c r="K402" s="53" t="s">
        <v>102</v>
      </c>
      <c r="L402" s="773" t="s">
        <v>343</v>
      </c>
      <c r="M402" s="773"/>
      <c r="N402" s="55"/>
      <c r="O402" s="515"/>
      <c r="P402" s="354"/>
      <c r="Q402" s="598"/>
      <c r="R402" s="598"/>
      <c r="S402" s="31"/>
      <c r="T402" s="31"/>
      <c r="U402" s="31"/>
      <c r="V402" s="31"/>
      <c r="W402" s="31"/>
      <c r="X402" s="31"/>
      <c r="Y402" s="31"/>
    </row>
    <row r="403" spans="1:25">
      <c r="A403" s="31" t="s">
        <v>344</v>
      </c>
      <c r="B403" s="26">
        <v>1</v>
      </c>
      <c r="C403" s="26"/>
      <c r="D403" s="26">
        <v>3</v>
      </c>
      <c r="E403" s="26"/>
      <c r="F403" s="26">
        <v>5</v>
      </c>
      <c r="G403" s="26"/>
      <c r="H403" s="26"/>
      <c r="I403" s="26"/>
      <c r="J403" s="32" t="s">
        <v>678</v>
      </c>
      <c r="K403" s="148">
        <v>3</v>
      </c>
      <c r="L403" s="148" t="s">
        <v>9</v>
      </c>
      <c r="M403" s="148"/>
      <c r="N403" s="149">
        <f t="shared" ref="N403:R404" si="32">N404</f>
        <v>0</v>
      </c>
      <c r="O403" s="548">
        <f t="shared" si="32"/>
        <v>1300</v>
      </c>
      <c r="P403" s="372">
        <f t="shared" si="32"/>
        <v>0</v>
      </c>
      <c r="Q403" s="619">
        <f t="shared" si="32"/>
        <v>0</v>
      </c>
      <c r="R403" s="619">
        <f t="shared" si="32"/>
        <v>1300</v>
      </c>
      <c r="S403" s="31"/>
      <c r="T403" s="31"/>
      <c r="U403" s="31"/>
      <c r="V403" s="31"/>
      <c r="W403" s="31"/>
      <c r="X403" s="31"/>
      <c r="Y403" s="31"/>
    </row>
    <row r="404" spans="1:25">
      <c r="A404" s="31" t="s">
        <v>344</v>
      </c>
      <c r="B404" s="26">
        <v>1</v>
      </c>
      <c r="C404" s="26"/>
      <c r="D404" s="26">
        <v>3</v>
      </c>
      <c r="E404" s="26"/>
      <c r="F404" s="26">
        <v>5</v>
      </c>
      <c r="G404" s="26"/>
      <c r="H404" s="26"/>
      <c r="I404" s="26"/>
      <c r="J404" s="32" t="s">
        <v>678</v>
      </c>
      <c r="K404" s="150">
        <v>32</v>
      </c>
      <c r="L404" s="151" t="s">
        <v>26</v>
      </c>
      <c r="M404" s="152"/>
      <c r="N404" s="153">
        <f t="shared" si="32"/>
        <v>0</v>
      </c>
      <c r="O404" s="549">
        <f t="shared" si="32"/>
        <v>1300</v>
      </c>
      <c r="P404" s="373">
        <f t="shared" si="32"/>
        <v>0</v>
      </c>
      <c r="Q404" s="620">
        <f t="shared" si="32"/>
        <v>0</v>
      </c>
      <c r="R404" s="620">
        <f t="shared" si="32"/>
        <v>1300</v>
      </c>
      <c r="S404" s="31"/>
      <c r="T404" s="31"/>
      <c r="U404" s="31"/>
      <c r="V404" s="31"/>
      <c r="W404" s="31"/>
      <c r="X404" s="31"/>
      <c r="Y404" s="31"/>
    </row>
    <row r="405" spans="1:25">
      <c r="A405" s="31" t="s">
        <v>344</v>
      </c>
      <c r="B405" s="31">
        <v>1</v>
      </c>
      <c r="C405" s="31"/>
      <c r="D405" s="31">
        <v>3</v>
      </c>
      <c r="E405" s="31"/>
      <c r="F405" s="31">
        <v>5</v>
      </c>
      <c r="G405" s="31"/>
      <c r="H405" s="31"/>
      <c r="I405" s="31"/>
      <c r="J405" s="64" t="s">
        <v>678</v>
      </c>
      <c r="K405" s="65">
        <v>323</v>
      </c>
      <c r="L405" s="736" t="s">
        <v>345</v>
      </c>
      <c r="M405" s="737"/>
      <c r="N405" s="73">
        <f>N406+N407+N408+N409</f>
        <v>0</v>
      </c>
      <c r="O405" s="518">
        <f>O406+O407+O408+O409</f>
        <v>1300</v>
      </c>
      <c r="P405" s="344">
        <f>P406+P407+P408+P409</f>
        <v>0</v>
      </c>
      <c r="Q405" s="587">
        <f>Q406+Q407+Q408+Q409</f>
        <v>0</v>
      </c>
      <c r="R405" s="587">
        <f>R406+R407+R408+R409</f>
        <v>1300</v>
      </c>
      <c r="S405" s="31"/>
      <c r="T405" s="31"/>
      <c r="U405" s="31"/>
      <c r="V405" s="31"/>
      <c r="W405" s="31"/>
      <c r="X405" s="31"/>
      <c r="Y405" s="31"/>
    </row>
    <row r="406" spans="1:25" hidden="1">
      <c r="A406" s="31" t="s">
        <v>344</v>
      </c>
      <c r="B406" s="26">
        <v>1</v>
      </c>
      <c r="C406" s="26"/>
      <c r="D406" s="26">
        <v>3</v>
      </c>
      <c r="E406" s="26"/>
      <c r="F406" s="26">
        <v>5</v>
      </c>
      <c r="G406" s="26"/>
      <c r="H406" s="26"/>
      <c r="I406" s="26"/>
      <c r="J406" s="32">
        <v>510</v>
      </c>
      <c r="K406" s="150">
        <v>3232</v>
      </c>
      <c r="L406" s="150" t="s">
        <v>346</v>
      </c>
      <c r="M406" s="150"/>
      <c r="N406" s="161">
        <v>0</v>
      </c>
      <c r="O406" s="551">
        <v>0</v>
      </c>
      <c r="P406" s="373">
        <v>0</v>
      </c>
      <c r="Q406" s="620">
        <v>0</v>
      </c>
      <c r="R406" s="620">
        <v>0</v>
      </c>
      <c r="S406" s="31"/>
      <c r="T406" s="31"/>
      <c r="U406" s="31"/>
      <c r="V406" s="31"/>
      <c r="W406" s="31"/>
      <c r="X406" s="31"/>
      <c r="Y406" s="31"/>
    </row>
    <row r="407" spans="1:25">
      <c r="A407" s="31" t="s">
        <v>344</v>
      </c>
      <c r="B407" s="26">
        <v>1</v>
      </c>
      <c r="C407" s="26"/>
      <c r="D407" s="26">
        <v>3</v>
      </c>
      <c r="E407" s="26"/>
      <c r="F407" s="26">
        <v>5</v>
      </c>
      <c r="G407" s="26"/>
      <c r="H407" s="26"/>
      <c r="I407" s="26"/>
      <c r="J407" s="32" t="s">
        <v>678</v>
      </c>
      <c r="K407" s="150">
        <v>3232</v>
      </c>
      <c r="L407" s="150" t="s">
        <v>347</v>
      </c>
      <c r="M407" s="150"/>
      <c r="N407" s="161">
        <v>0</v>
      </c>
      <c r="O407" s="551">
        <v>1300</v>
      </c>
      <c r="P407" s="373">
        <v>0</v>
      </c>
      <c r="Q407" s="620">
        <v>0</v>
      </c>
      <c r="R407" s="620">
        <v>1300</v>
      </c>
      <c r="S407" s="31"/>
      <c r="T407" s="31"/>
      <c r="U407" s="31"/>
      <c r="V407" s="31"/>
      <c r="W407" s="31"/>
      <c r="X407" s="31"/>
      <c r="Y407" s="31"/>
    </row>
    <row r="408" spans="1:25" hidden="1">
      <c r="A408" s="31" t="s">
        <v>344</v>
      </c>
      <c r="B408" s="26">
        <v>1</v>
      </c>
      <c r="C408" s="26"/>
      <c r="D408" s="26">
        <v>3</v>
      </c>
      <c r="E408" s="26"/>
      <c r="F408" s="26">
        <v>5</v>
      </c>
      <c r="G408" s="26"/>
      <c r="H408" s="26"/>
      <c r="I408" s="26"/>
      <c r="J408" s="32">
        <v>510</v>
      </c>
      <c r="K408" s="150">
        <v>3232</v>
      </c>
      <c r="L408" s="150" t="s">
        <v>348</v>
      </c>
      <c r="M408" s="150"/>
      <c r="N408" s="161">
        <v>0</v>
      </c>
      <c r="O408" s="551">
        <v>0</v>
      </c>
      <c r="P408" s="372">
        <v>0</v>
      </c>
      <c r="Q408" s="620">
        <v>0</v>
      </c>
      <c r="R408" s="620">
        <v>0</v>
      </c>
      <c r="S408" s="31"/>
      <c r="T408" s="31"/>
      <c r="U408" s="31"/>
      <c r="V408" s="31"/>
      <c r="W408" s="31"/>
      <c r="X408" s="31"/>
      <c r="Y408" s="31"/>
    </row>
    <row r="409" spans="1:25" hidden="1">
      <c r="A409" s="31" t="s">
        <v>344</v>
      </c>
      <c r="B409" s="26">
        <v>1</v>
      </c>
      <c r="C409" s="26"/>
      <c r="D409" s="26">
        <v>3</v>
      </c>
      <c r="E409" s="26"/>
      <c r="F409" s="26">
        <v>5</v>
      </c>
      <c r="G409" s="26"/>
      <c r="H409" s="26"/>
      <c r="I409" s="26"/>
      <c r="J409" s="32">
        <v>510</v>
      </c>
      <c r="K409" s="150">
        <v>3237</v>
      </c>
      <c r="L409" s="767" t="s">
        <v>349</v>
      </c>
      <c r="M409" s="768"/>
      <c r="N409" s="153">
        <v>0</v>
      </c>
      <c r="O409" s="549">
        <v>0</v>
      </c>
      <c r="P409" s="372">
        <v>0</v>
      </c>
      <c r="Q409" s="620">
        <v>0</v>
      </c>
      <c r="R409" s="620">
        <v>0</v>
      </c>
      <c r="S409" s="31"/>
      <c r="T409" s="31"/>
      <c r="U409" s="31"/>
      <c r="V409" s="31"/>
      <c r="W409" s="31"/>
      <c r="X409" s="31"/>
      <c r="Y409" s="31"/>
    </row>
    <row r="410" spans="1:25" hidden="1">
      <c r="A410" s="31" t="s">
        <v>344</v>
      </c>
      <c r="B410" s="26">
        <v>1</v>
      </c>
      <c r="C410" s="26"/>
      <c r="D410" s="26">
        <v>3</v>
      </c>
      <c r="E410" s="31"/>
      <c r="F410" s="26">
        <v>5</v>
      </c>
      <c r="G410" s="26"/>
      <c r="H410" s="26"/>
      <c r="I410" s="26"/>
      <c r="J410" s="32">
        <v>510</v>
      </c>
      <c r="K410" s="148">
        <v>4</v>
      </c>
      <c r="L410" s="148" t="s">
        <v>11</v>
      </c>
      <c r="M410" s="148"/>
      <c r="N410" s="149">
        <f>N411</f>
        <v>0</v>
      </c>
      <c r="O410" s="548">
        <f>O411</f>
        <v>0</v>
      </c>
      <c r="P410" s="372">
        <f>P411</f>
        <v>0</v>
      </c>
      <c r="Q410" s="620">
        <f>Q411</f>
        <v>0</v>
      </c>
      <c r="R410" s="620">
        <f>R411</f>
        <v>0</v>
      </c>
      <c r="S410" s="31"/>
      <c r="T410" s="31"/>
      <c r="U410" s="31"/>
      <c r="V410" s="31"/>
      <c r="W410" s="31"/>
      <c r="X410" s="31"/>
      <c r="Y410" s="31"/>
    </row>
    <row r="411" spans="1:25" hidden="1">
      <c r="A411" s="31" t="s">
        <v>344</v>
      </c>
      <c r="B411" s="26">
        <v>1</v>
      </c>
      <c r="C411" s="26"/>
      <c r="D411" s="26">
        <v>3</v>
      </c>
      <c r="E411" s="26"/>
      <c r="F411" s="26">
        <v>5</v>
      </c>
      <c r="G411" s="26"/>
      <c r="H411" s="26"/>
      <c r="I411" s="26"/>
      <c r="J411" s="32">
        <v>510</v>
      </c>
      <c r="K411" s="150">
        <v>42</v>
      </c>
      <c r="L411" s="150" t="s">
        <v>31</v>
      </c>
      <c r="M411" s="150"/>
      <c r="N411" s="161">
        <f>N412+N414</f>
        <v>0</v>
      </c>
      <c r="O411" s="551">
        <f>O412+O414</f>
        <v>0</v>
      </c>
      <c r="P411" s="372">
        <f>P412+P414</f>
        <v>0</v>
      </c>
      <c r="Q411" s="620">
        <f>Q412+Q414</f>
        <v>0</v>
      </c>
      <c r="R411" s="620">
        <f>R412+R414</f>
        <v>0</v>
      </c>
      <c r="S411" s="31"/>
      <c r="T411" s="31"/>
      <c r="U411" s="31"/>
      <c r="V411" s="31"/>
      <c r="W411" s="31"/>
      <c r="X411" s="31"/>
      <c r="Y411" s="31"/>
    </row>
    <row r="412" spans="1:25" hidden="1">
      <c r="A412" s="31" t="s">
        <v>344</v>
      </c>
      <c r="B412" s="26">
        <v>1</v>
      </c>
      <c r="C412" s="26"/>
      <c r="D412" s="26">
        <v>3</v>
      </c>
      <c r="E412" s="26"/>
      <c r="F412" s="26">
        <v>5</v>
      </c>
      <c r="G412" s="26"/>
      <c r="H412" s="26"/>
      <c r="I412" s="26"/>
      <c r="J412" s="32">
        <v>510</v>
      </c>
      <c r="K412" s="186">
        <v>421</v>
      </c>
      <c r="L412" s="148" t="s">
        <v>234</v>
      </c>
      <c r="M412" s="148"/>
      <c r="N412" s="199">
        <f>N413</f>
        <v>0</v>
      </c>
      <c r="O412" s="567">
        <f>O413</f>
        <v>0</v>
      </c>
      <c r="P412" s="381">
        <f>P413</f>
        <v>0</v>
      </c>
      <c r="Q412" s="619">
        <f>Q413</f>
        <v>0</v>
      </c>
      <c r="R412" s="619">
        <f>R413</f>
        <v>0</v>
      </c>
      <c r="S412" s="31"/>
      <c r="T412" s="31"/>
      <c r="U412" s="31"/>
      <c r="V412" s="31"/>
      <c r="W412" s="31"/>
      <c r="X412" s="31"/>
      <c r="Y412" s="31"/>
    </row>
    <row r="413" spans="1:25" hidden="1">
      <c r="A413" s="31" t="s">
        <v>344</v>
      </c>
      <c r="B413" s="26">
        <v>1</v>
      </c>
      <c r="C413" s="26"/>
      <c r="D413" s="26">
        <v>3</v>
      </c>
      <c r="E413" s="26"/>
      <c r="F413" s="26">
        <v>5</v>
      </c>
      <c r="G413" s="26"/>
      <c r="H413" s="26"/>
      <c r="I413" s="26"/>
      <c r="J413" s="32">
        <v>510</v>
      </c>
      <c r="K413" s="182">
        <v>4214</v>
      </c>
      <c r="L413" s="150" t="s">
        <v>350</v>
      </c>
      <c r="M413" s="150"/>
      <c r="N413" s="200">
        <v>0</v>
      </c>
      <c r="O413" s="568">
        <v>0</v>
      </c>
      <c r="P413" s="381">
        <v>0</v>
      </c>
      <c r="Q413" s="620">
        <v>0</v>
      </c>
      <c r="R413" s="620">
        <v>0</v>
      </c>
      <c r="S413" s="31"/>
      <c r="T413" s="31"/>
      <c r="U413" s="31"/>
      <c r="V413" s="31"/>
      <c r="W413" s="31"/>
      <c r="X413" s="31"/>
      <c r="Y413" s="31"/>
    </row>
    <row r="414" spans="1:25" hidden="1">
      <c r="A414" s="31" t="s">
        <v>344</v>
      </c>
      <c r="B414" s="26">
        <v>1</v>
      </c>
      <c r="C414" s="26"/>
      <c r="D414" s="26">
        <v>3</v>
      </c>
      <c r="E414" s="26"/>
      <c r="F414" s="26">
        <v>5</v>
      </c>
      <c r="G414" s="26"/>
      <c r="H414" s="26"/>
      <c r="I414" s="26"/>
      <c r="J414" s="32">
        <v>510</v>
      </c>
      <c r="K414" s="186">
        <v>426</v>
      </c>
      <c r="L414" s="148" t="s">
        <v>239</v>
      </c>
      <c r="M414" s="148"/>
      <c r="N414" s="199">
        <f>N415</f>
        <v>0</v>
      </c>
      <c r="O414" s="567">
        <f>O415</f>
        <v>0</v>
      </c>
      <c r="P414" s="381">
        <f>P415</f>
        <v>0</v>
      </c>
      <c r="Q414" s="619">
        <f>Q415</f>
        <v>0</v>
      </c>
      <c r="R414" s="619">
        <f>R415</f>
        <v>0</v>
      </c>
      <c r="S414" s="31"/>
      <c r="T414" s="31"/>
      <c r="U414" s="31"/>
      <c r="V414" s="31"/>
      <c r="W414" s="31"/>
      <c r="X414" s="31"/>
      <c r="Y414" s="31"/>
    </row>
    <row r="415" spans="1:25" hidden="1">
      <c r="A415" s="31" t="s">
        <v>344</v>
      </c>
      <c r="B415" s="26">
        <v>1</v>
      </c>
      <c r="C415" s="26"/>
      <c r="D415" s="26"/>
      <c r="E415" s="26"/>
      <c r="F415" s="26">
        <v>5</v>
      </c>
      <c r="G415" s="26"/>
      <c r="H415" s="26"/>
      <c r="I415" s="26"/>
      <c r="J415" s="32">
        <v>510</v>
      </c>
      <c r="K415" s="182">
        <v>4264</v>
      </c>
      <c r="L415" s="26" t="s">
        <v>351</v>
      </c>
      <c r="M415" s="201"/>
      <c r="N415" s="202">
        <v>0</v>
      </c>
      <c r="O415" s="569">
        <v>0</v>
      </c>
      <c r="P415" s="381">
        <v>0</v>
      </c>
      <c r="Q415" s="620">
        <v>0</v>
      </c>
      <c r="R415" s="620">
        <v>0</v>
      </c>
      <c r="S415" s="31"/>
      <c r="T415" s="31"/>
      <c r="U415" s="31"/>
      <c r="V415" s="31"/>
      <c r="W415" s="31"/>
      <c r="X415" s="31"/>
      <c r="Y415" s="31"/>
    </row>
    <row r="416" spans="1:25">
      <c r="A416" s="50"/>
      <c r="B416" s="50"/>
      <c r="C416" s="50"/>
      <c r="D416" s="50"/>
      <c r="E416" s="50"/>
      <c r="F416" s="50"/>
      <c r="G416" s="50"/>
      <c r="H416" s="50"/>
      <c r="I416" s="50"/>
      <c r="J416" s="57"/>
      <c r="K416" s="106"/>
      <c r="L416" s="758" t="s">
        <v>253</v>
      </c>
      <c r="M416" s="759"/>
      <c r="N416" s="107">
        <f>N403+N410</f>
        <v>0</v>
      </c>
      <c r="O416" s="532">
        <f>O403+O410</f>
        <v>1300</v>
      </c>
      <c r="P416" s="358">
        <f>P403+P410</f>
        <v>0</v>
      </c>
      <c r="Q416" s="603">
        <f>Q403+Q410</f>
        <v>0</v>
      </c>
      <c r="R416" s="603">
        <f>R403+R410</f>
        <v>1300</v>
      </c>
      <c r="S416" s="31"/>
      <c r="T416" s="31"/>
      <c r="U416" s="31"/>
      <c r="V416" s="31"/>
      <c r="W416" s="31"/>
      <c r="X416" s="31"/>
      <c r="Y416" s="31"/>
    </row>
    <row r="417" spans="1:25">
      <c r="A417" s="31"/>
      <c r="B417" s="31"/>
      <c r="C417" s="31"/>
      <c r="D417" s="31"/>
      <c r="E417" s="31"/>
      <c r="F417" s="31"/>
      <c r="G417" s="31"/>
      <c r="H417" s="31"/>
      <c r="I417" s="31"/>
      <c r="J417" s="64"/>
      <c r="K417" s="98"/>
      <c r="L417" s="98"/>
      <c r="M417" s="98"/>
      <c r="N417" s="99"/>
      <c r="O417" s="527"/>
      <c r="P417" s="352"/>
      <c r="Q417" s="595"/>
      <c r="R417" s="595"/>
      <c r="S417" s="31"/>
      <c r="T417" s="31"/>
      <c r="U417" s="31"/>
      <c r="V417" s="31"/>
      <c r="W417" s="31"/>
      <c r="X417" s="31"/>
      <c r="Y417" s="31"/>
    </row>
    <row r="418" spans="1:25">
      <c r="A418" s="50"/>
      <c r="B418" s="50"/>
      <c r="C418" s="50"/>
      <c r="D418" s="50"/>
      <c r="E418" s="50"/>
      <c r="F418" s="50"/>
      <c r="G418" s="50"/>
      <c r="H418" s="50"/>
      <c r="I418" s="50"/>
      <c r="J418" s="57"/>
      <c r="K418" s="49" t="s">
        <v>352</v>
      </c>
      <c r="L418" s="771" t="s">
        <v>353</v>
      </c>
      <c r="M418" s="771"/>
      <c r="N418" s="105"/>
      <c r="O418" s="531"/>
      <c r="P418" s="357"/>
      <c r="Q418" s="602"/>
      <c r="R418" s="602"/>
      <c r="S418" s="31"/>
      <c r="T418" s="31"/>
      <c r="U418" s="31"/>
      <c r="V418" s="31"/>
      <c r="W418" s="31"/>
      <c r="X418" s="31"/>
      <c r="Y418" s="31"/>
    </row>
    <row r="419" spans="1:25">
      <c r="A419" s="54" t="s">
        <v>354</v>
      </c>
      <c r="B419" s="54"/>
      <c r="C419" s="54"/>
      <c r="D419" s="54"/>
      <c r="E419" s="54"/>
      <c r="F419" s="54"/>
      <c r="G419" s="54"/>
      <c r="H419" s="54"/>
      <c r="I419" s="54"/>
      <c r="J419" s="60"/>
      <c r="K419" s="53" t="s">
        <v>230</v>
      </c>
      <c r="L419" s="54" t="s">
        <v>355</v>
      </c>
      <c r="M419" s="53"/>
      <c r="N419" s="61"/>
      <c r="O419" s="513"/>
      <c r="P419" s="354"/>
      <c r="Q419" s="615"/>
      <c r="R419" s="615"/>
      <c r="S419" s="31"/>
      <c r="T419" s="31"/>
      <c r="U419" s="31"/>
      <c r="V419" s="31"/>
      <c r="W419" s="31"/>
      <c r="X419" s="31"/>
      <c r="Y419" s="31"/>
    </row>
    <row r="420" spans="1:25">
      <c r="A420" s="31" t="s">
        <v>356</v>
      </c>
      <c r="B420" s="26"/>
      <c r="C420" s="26"/>
      <c r="D420" s="26"/>
      <c r="E420" s="26"/>
      <c r="F420" s="26">
        <v>5</v>
      </c>
      <c r="G420" s="26"/>
      <c r="H420" s="26"/>
      <c r="I420" s="26"/>
      <c r="J420" s="32" t="s">
        <v>679</v>
      </c>
      <c r="K420" s="148">
        <v>4</v>
      </c>
      <c r="L420" s="769" t="s">
        <v>357</v>
      </c>
      <c r="M420" s="770"/>
      <c r="N420" s="158">
        <f t="shared" ref="N420:R421" si="33">N421</f>
        <v>0</v>
      </c>
      <c r="O420" s="550">
        <f t="shared" si="33"/>
        <v>225000</v>
      </c>
      <c r="P420" s="372">
        <f t="shared" si="33"/>
        <v>58980.53</v>
      </c>
      <c r="Q420" s="619">
        <f t="shared" si="33"/>
        <v>37000</v>
      </c>
      <c r="R420" s="619">
        <f t="shared" si="33"/>
        <v>0</v>
      </c>
      <c r="S420" s="31"/>
      <c r="T420" s="31"/>
      <c r="U420" s="31"/>
      <c r="V420" s="31"/>
      <c r="W420" s="31"/>
      <c r="X420" s="31"/>
      <c r="Y420" s="31"/>
    </row>
    <row r="421" spans="1:25">
      <c r="A421" s="31" t="s">
        <v>356</v>
      </c>
      <c r="B421" s="26"/>
      <c r="C421" s="26"/>
      <c r="D421" s="26"/>
      <c r="E421" s="26"/>
      <c r="F421" s="26">
        <v>5</v>
      </c>
      <c r="G421" s="26"/>
      <c r="H421" s="26"/>
      <c r="I421" s="26"/>
      <c r="J421" s="32" t="s">
        <v>679</v>
      </c>
      <c r="K421" s="150">
        <v>42</v>
      </c>
      <c r="L421" s="150" t="s">
        <v>295</v>
      </c>
      <c r="M421" s="150"/>
      <c r="N421" s="161">
        <f t="shared" si="33"/>
        <v>0</v>
      </c>
      <c r="O421" s="551">
        <f t="shared" si="33"/>
        <v>225000</v>
      </c>
      <c r="P421" s="373">
        <f t="shared" si="33"/>
        <v>58980.53</v>
      </c>
      <c r="Q421" s="620">
        <f t="shared" si="33"/>
        <v>37000</v>
      </c>
      <c r="R421" s="620">
        <f t="shared" si="33"/>
        <v>0</v>
      </c>
      <c r="S421" s="31"/>
      <c r="T421" s="31"/>
      <c r="U421" s="31"/>
      <c r="V421" s="31"/>
      <c r="W421" s="31"/>
      <c r="X421" s="31"/>
      <c r="Y421" s="31"/>
    </row>
    <row r="422" spans="1:25">
      <c r="A422" s="31" t="s">
        <v>356</v>
      </c>
      <c r="B422" s="26"/>
      <c r="C422" s="26"/>
      <c r="D422" s="26"/>
      <c r="E422" s="26"/>
      <c r="F422" s="26">
        <v>5</v>
      </c>
      <c r="G422" s="26"/>
      <c r="H422" s="26"/>
      <c r="I422" s="26"/>
      <c r="J422" s="32" t="s">
        <v>679</v>
      </c>
      <c r="K422" s="148">
        <v>421</v>
      </c>
      <c r="L422" s="148" t="s">
        <v>234</v>
      </c>
      <c r="M422" s="148"/>
      <c r="N422" s="149">
        <f>N423+N424+N425+N426+N427+N428+N429+N430+N431+N432+N433+N434+N435+N436+N438+N439+N440+N437</f>
        <v>0</v>
      </c>
      <c r="O422" s="548">
        <f>O423+O424+O425+O426+O427+O428+O429+O430+O431+O432+O433+O434+O435+O436+O438+O439+O440+O437</f>
        <v>225000</v>
      </c>
      <c r="P422" s="372">
        <f>P423+P424+P425+P426+P427+P428+P429+P430+P431+P432+P433+P434+P435+P436+P438+P439+P440+P437</f>
        <v>58980.53</v>
      </c>
      <c r="Q422" s="619">
        <f>Q423+Q424+Q425+Q426+Q427+Q428+Q429+Q430+Q431+Q432+Q433+Q434+Q435+Q436+Q438+Q439+Q440+Q437</f>
        <v>37000</v>
      </c>
      <c r="R422" s="619">
        <f>R423+R424+R425+R426+R427+R428+R429+R430+R431+R432+R433+R434+R435+R436+R438+R439+R440+R437</f>
        <v>0</v>
      </c>
      <c r="S422" s="31"/>
      <c r="T422" s="31"/>
      <c r="U422" s="31"/>
      <c r="V422" s="31"/>
      <c r="W422" s="31"/>
      <c r="X422" s="31"/>
      <c r="Y422" s="31"/>
    </row>
    <row r="423" spans="1:25" hidden="1">
      <c r="A423" s="31" t="s">
        <v>356</v>
      </c>
      <c r="B423" s="26"/>
      <c r="C423" s="26"/>
      <c r="D423" s="26"/>
      <c r="E423" s="26"/>
      <c r="F423" s="26">
        <v>5</v>
      </c>
      <c r="G423" s="26"/>
      <c r="H423" s="26"/>
      <c r="I423" s="26"/>
      <c r="J423" s="32">
        <v>451</v>
      </c>
      <c r="K423" s="150">
        <v>4212</v>
      </c>
      <c r="L423" s="150"/>
      <c r="M423" s="150"/>
      <c r="N423" s="161">
        <v>0</v>
      </c>
      <c r="O423" s="551">
        <v>0</v>
      </c>
      <c r="P423" s="372">
        <v>0</v>
      </c>
      <c r="Q423" s="620">
        <v>0</v>
      </c>
      <c r="R423" s="620">
        <v>0</v>
      </c>
      <c r="S423" s="31"/>
      <c r="T423" s="31"/>
      <c r="U423" s="31"/>
      <c r="V423" s="31"/>
      <c r="W423" s="31"/>
      <c r="X423" s="31"/>
      <c r="Y423" s="31"/>
    </row>
    <row r="424" spans="1:25" hidden="1">
      <c r="A424" s="31" t="s">
        <v>356</v>
      </c>
      <c r="B424" s="26"/>
      <c r="C424" s="26"/>
      <c r="D424" s="26"/>
      <c r="E424" s="26"/>
      <c r="F424" s="26">
        <v>5</v>
      </c>
      <c r="G424" s="26"/>
      <c r="H424" s="26"/>
      <c r="I424" s="26"/>
      <c r="J424" s="32">
        <v>451</v>
      </c>
      <c r="K424" s="150">
        <v>4213</v>
      </c>
      <c r="L424" s="151"/>
      <c r="M424" s="152"/>
      <c r="N424" s="153">
        <v>0</v>
      </c>
      <c r="O424" s="549">
        <v>0</v>
      </c>
      <c r="P424" s="372">
        <v>0</v>
      </c>
      <c r="Q424" s="620">
        <v>0</v>
      </c>
      <c r="R424" s="620">
        <v>0</v>
      </c>
      <c r="S424" s="31"/>
      <c r="T424" s="31"/>
      <c r="U424" s="31"/>
      <c r="V424" s="31"/>
      <c r="W424" s="31"/>
      <c r="X424" s="31"/>
      <c r="Y424" s="31"/>
    </row>
    <row r="425" spans="1:25" hidden="1">
      <c r="A425" s="31" t="s">
        <v>356</v>
      </c>
      <c r="B425" s="26"/>
      <c r="C425" s="26"/>
      <c r="D425" s="26"/>
      <c r="E425" s="26"/>
      <c r="F425" s="26">
        <v>5</v>
      </c>
      <c r="G425" s="26"/>
      <c r="H425" s="26"/>
      <c r="I425" s="26"/>
      <c r="J425" s="32">
        <v>451</v>
      </c>
      <c r="K425" s="150">
        <v>4213</v>
      </c>
      <c r="L425" s="151"/>
      <c r="M425" s="152"/>
      <c r="N425" s="153">
        <v>0</v>
      </c>
      <c r="O425" s="549">
        <v>0</v>
      </c>
      <c r="P425" s="372">
        <v>0</v>
      </c>
      <c r="Q425" s="620">
        <v>0</v>
      </c>
      <c r="R425" s="620">
        <v>0</v>
      </c>
      <c r="S425" s="31"/>
      <c r="T425" s="31"/>
      <c r="U425" s="31"/>
      <c r="V425" s="31"/>
      <c r="W425" s="31"/>
      <c r="X425" s="31"/>
      <c r="Y425" s="31"/>
    </row>
    <row r="426" spans="1:25" hidden="1">
      <c r="A426" s="31" t="s">
        <v>356</v>
      </c>
      <c r="B426" s="26"/>
      <c r="C426" s="26"/>
      <c r="D426" s="26"/>
      <c r="E426" s="26"/>
      <c r="F426" s="26">
        <v>5</v>
      </c>
      <c r="G426" s="26"/>
      <c r="H426" s="26"/>
      <c r="I426" s="26"/>
      <c r="J426" s="32">
        <v>451</v>
      </c>
      <c r="K426" s="150">
        <v>4213</v>
      </c>
      <c r="L426" s="151"/>
      <c r="M426" s="152"/>
      <c r="N426" s="153">
        <v>0</v>
      </c>
      <c r="O426" s="549">
        <v>0</v>
      </c>
      <c r="P426" s="372">
        <v>0</v>
      </c>
      <c r="Q426" s="620">
        <v>0</v>
      </c>
      <c r="R426" s="620">
        <v>0</v>
      </c>
      <c r="S426" s="31"/>
      <c r="T426" s="31"/>
      <c r="U426" s="31"/>
      <c r="V426" s="31"/>
      <c r="W426" s="31"/>
      <c r="X426" s="31"/>
      <c r="Y426" s="31"/>
    </row>
    <row r="427" spans="1:25" hidden="1">
      <c r="A427" s="31" t="s">
        <v>356</v>
      </c>
      <c r="B427" s="26"/>
      <c r="C427" s="26"/>
      <c r="D427" s="26"/>
      <c r="E427" s="26"/>
      <c r="F427" s="26">
        <v>5</v>
      </c>
      <c r="G427" s="26"/>
      <c r="H427" s="26"/>
      <c r="I427" s="26"/>
      <c r="J427" s="32">
        <v>451</v>
      </c>
      <c r="K427" s="150">
        <v>4213</v>
      </c>
      <c r="L427" s="151"/>
      <c r="M427" s="152"/>
      <c r="N427" s="153">
        <v>0</v>
      </c>
      <c r="O427" s="549">
        <v>0</v>
      </c>
      <c r="P427" s="372">
        <v>0</v>
      </c>
      <c r="Q427" s="620">
        <v>0</v>
      </c>
      <c r="R427" s="620">
        <v>0</v>
      </c>
      <c r="S427" s="31"/>
      <c r="T427" s="31"/>
      <c r="U427" s="31"/>
      <c r="V427" s="31"/>
      <c r="W427" s="31"/>
      <c r="X427" s="31"/>
      <c r="Y427" s="31"/>
    </row>
    <row r="428" spans="1:25" hidden="1">
      <c r="A428" s="31" t="s">
        <v>356</v>
      </c>
      <c r="B428" s="26"/>
      <c r="C428" s="26"/>
      <c r="D428" s="26"/>
      <c r="E428" s="26"/>
      <c r="F428" s="26">
        <v>5</v>
      </c>
      <c r="G428" s="26"/>
      <c r="H428" s="26"/>
      <c r="I428" s="26"/>
      <c r="J428" s="32">
        <v>451</v>
      </c>
      <c r="K428" s="150">
        <v>4213</v>
      </c>
      <c r="L428" s="150"/>
      <c r="M428" s="150"/>
      <c r="N428" s="161">
        <v>0</v>
      </c>
      <c r="O428" s="551">
        <v>0</v>
      </c>
      <c r="P428" s="372">
        <v>0</v>
      </c>
      <c r="Q428" s="620">
        <v>0</v>
      </c>
      <c r="R428" s="620">
        <v>0</v>
      </c>
      <c r="S428" s="31"/>
      <c r="T428" s="31"/>
      <c r="U428" s="31"/>
      <c r="V428" s="31"/>
      <c r="W428" s="31"/>
      <c r="X428" s="31"/>
      <c r="Y428" s="31"/>
    </row>
    <row r="429" spans="1:25" hidden="1">
      <c r="A429" s="31" t="s">
        <v>356</v>
      </c>
      <c r="B429" s="26"/>
      <c r="C429" s="26"/>
      <c r="D429" s="26"/>
      <c r="E429" s="26"/>
      <c r="F429" s="26">
        <v>5</v>
      </c>
      <c r="G429" s="26"/>
      <c r="H429" s="26"/>
      <c r="I429" s="26"/>
      <c r="J429" s="32">
        <v>451</v>
      </c>
      <c r="K429" s="150">
        <v>4213</v>
      </c>
      <c r="L429" s="150"/>
      <c r="M429" s="150"/>
      <c r="N429" s="161">
        <v>0</v>
      </c>
      <c r="O429" s="551">
        <v>0</v>
      </c>
      <c r="P429" s="372">
        <v>0</v>
      </c>
      <c r="Q429" s="620">
        <v>0</v>
      </c>
      <c r="R429" s="620">
        <v>0</v>
      </c>
      <c r="S429" s="31"/>
      <c r="T429" s="31"/>
      <c r="U429" s="31"/>
      <c r="V429" s="31"/>
      <c r="W429" s="31"/>
      <c r="X429" s="31"/>
      <c r="Y429" s="31"/>
    </row>
    <row r="430" spans="1:25" hidden="1">
      <c r="A430" s="31" t="s">
        <v>356</v>
      </c>
      <c r="B430" s="26"/>
      <c r="C430" s="26"/>
      <c r="D430" s="26"/>
      <c r="E430" s="26"/>
      <c r="F430" s="26">
        <v>5</v>
      </c>
      <c r="G430" s="26"/>
      <c r="H430" s="26"/>
      <c r="I430" s="26"/>
      <c r="J430" s="32">
        <v>451</v>
      </c>
      <c r="K430" s="150">
        <v>4213</v>
      </c>
      <c r="L430" s="150"/>
      <c r="M430" s="150"/>
      <c r="N430" s="161">
        <v>0</v>
      </c>
      <c r="O430" s="551">
        <v>0</v>
      </c>
      <c r="P430" s="372">
        <v>0</v>
      </c>
      <c r="Q430" s="620">
        <v>0</v>
      </c>
      <c r="R430" s="620">
        <v>0</v>
      </c>
      <c r="S430" s="31"/>
      <c r="T430" s="31"/>
      <c r="U430" s="31"/>
      <c r="V430" s="31"/>
      <c r="W430" s="31"/>
      <c r="X430" s="31"/>
      <c r="Y430" s="31"/>
    </row>
    <row r="431" spans="1:25" hidden="1">
      <c r="A431" s="31" t="s">
        <v>356</v>
      </c>
      <c r="B431" s="26"/>
      <c r="C431" s="26"/>
      <c r="D431" s="26"/>
      <c r="E431" s="26"/>
      <c r="F431" s="26">
        <v>5</v>
      </c>
      <c r="G431" s="26"/>
      <c r="H431" s="26"/>
      <c r="I431" s="26"/>
      <c r="J431" s="32">
        <v>451</v>
      </c>
      <c r="K431" s="150">
        <v>4213</v>
      </c>
      <c r="L431" s="150"/>
      <c r="M431" s="150"/>
      <c r="N431" s="161">
        <v>0</v>
      </c>
      <c r="O431" s="551">
        <v>0</v>
      </c>
      <c r="P431" s="372">
        <v>0</v>
      </c>
      <c r="Q431" s="620">
        <v>0</v>
      </c>
      <c r="R431" s="620">
        <v>0</v>
      </c>
      <c r="S431" s="31"/>
      <c r="T431" s="31"/>
      <c r="U431" s="31"/>
      <c r="V431" s="31"/>
      <c r="W431" s="31"/>
      <c r="X431" s="31"/>
      <c r="Y431" s="31"/>
    </row>
    <row r="432" spans="1:25" hidden="1">
      <c r="A432" s="31" t="s">
        <v>356</v>
      </c>
      <c r="B432" s="26"/>
      <c r="C432" s="26"/>
      <c r="D432" s="26"/>
      <c r="E432" s="26"/>
      <c r="F432" s="26">
        <v>5</v>
      </c>
      <c r="G432" s="26"/>
      <c r="H432" s="26"/>
      <c r="I432" s="26"/>
      <c r="J432" s="32">
        <v>451</v>
      </c>
      <c r="K432" s="150">
        <v>4213</v>
      </c>
      <c r="L432" s="150"/>
      <c r="M432" s="150"/>
      <c r="N432" s="161">
        <v>0</v>
      </c>
      <c r="O432" s="551">
        <v>0</v>
      </c>
      <c r="P432" s="372">
        <v>0</v>
      </c>
      <c r="Q432" s="620">
        <v>0</v>
      </c>
      <c r="R432" s="620">
        <v>0</v>
      </c>
      <c r="S432" s="31"/>
      <c r="T432" s="31"/>
      <c r="U432" s="31"/>
      <c r="V432" s="31"/>
      <c r="W432" s="31"/>
      <c r="X432" s="31"/>
      <c r="Y432" s="31"/>
    </row>
    <row r="433" spans="1:25" hidden="1">
      <c r="A433" s="31" t="s">
        <v>356</v>
      </c>
      <c r="B433" s="26"/>
      <c r="C433" s="26"/>
      <c r="D433" s="26"/>
      <c r="E433" s="26"/>
      <c r="F433" s="26">
        <v>5</v>
      </c>
      <c r="G433" s="26"/>
      <c r="H433" s="26"/>
      <c r="I433" s="26"/>
      <c r="J433" s="32">
        <v>451</v>
      </c>
      <c r="K433" s="150">
        <v>4214</v>
      </c>
      <c r="L433" s="151"/>
      <c r="M433" s="152"/>
      <c r="N433" s="153">
        <v>0</v>
      </c>
      <c r="O433" s="549">
        <v>0</v>
      </c>
      <c r="P433" s="372">
        <v>0</v>
      </c>
      <c r="Q433" s="620">
        <v>0</v>
      </c>
      <c r="R433" s="620">
        <v>0</v>
      </c>
      <c r="S433" s="31"/>
      <c r="T433" s="31"/>
      <c r="U433" s="31"/>
      <c r="V433" s="31"/>
      <c r="W433" s="31"/>
      <c r="X433" s="31"/>
      <c r="Y433" s="31"/>
    </row>
    <row r="434" spans="1:25" hidden="1">
      <c r="A434" s="31" t="s">
        <v>356</v>
      </c>
      <c r="B434" s="26"/>
      <c r="C434" s="26"/>
      <c r="D434" s="26"/>
      <c r="E434" s="26"/>
      <c r="F434" s="26">
        <v>5</v>
      </c>
      <c r="G434" s="26"/>
      <c r="H434" s="26"/>
      <c r="I434" s="26"/>
      <c r="J434" s="32">
        <v>451</v>
      </c>
      <c r="K434" s="150">
        <v>4214</v>
      </c>
      <c r="L434" s="151"/>
      <c r="M434" s="152"/>
      <c r="N434" s="153">
        <v>0</v>
      </c>
      <c r="O434" s="549">
        <v>0</v>
      </c>
      <c r="P434" s="372">
        <v>0</v>
      </c>
      <c r="Q434" s="620">
        <v>0</v>
      </c>
      <c r="R434" s="620">
        <v>0</v>
      </c>
      <c r="S434" s="31"/>
      <c r="T434" s="31"/>
      <c r="U434" s="31"/>
      <c r="V434" s="31"/>
      <c r="W434" s="31"/>
      <c r="X434" s="31"/>
      <c r="Y434" s="31"/>
    </row>
    <row r="435" spans="1:25" hidden="1">
      <c r="A435" s="31" t="s">
        <v>356</v>
      </c>
      <c r="B435" s="26"/>
      <c r="C435" s="26"/>
      <c r="D435" s="26"/>
      <c r="E435" s="26"/>
      <c r="F435" s="26">
        <v>5</v>
      </c>
      <c r="G435" s="26"/>
      <c r="H435" s="26"/>
      <c r="I435" s="26"/>
      <c r="J435" s="32">
        <v>630</v>
      </c>
      <c r="K435" s="150">
        <v>4214</v>
      </c>
      <c r="L435" s="767"/>
      <c r="M435" s="768"/>
      <c r="N435" s="153">
        <v>0</v>
      </c>
      <c r="O435" s="549">
        <v>0</v>
      </c>
      <c r="P435" s="372">
        <v>0</v>
      </c>
      <c r="Q435" s="620">
        <v>0</v>
      </c>
      <c r="R435" s="620">
        <v>0</v>
      </c>
      <c r="S435" s="31"/>
      <c r="T435" s="31"/>
      <c r="U435" s="31"/>
      <c r="V435" s="31"/>
      <c r="W435" s="31"/>
      <c r="X435" s="31"/>
      <c r="Y435" s="31"/>
    </row>
    <row r="436" spans="1:25">
      <c r="A436" s="31" t="s">
        <v>356</v>
      </c>
      <c r="B436" s="26"/>
      <c r="C436" s="26"/>
      <c r="D436" s="26"/>
      <c r="E436" s="26"/>
      <c r="F436" s="26">
        <v>5</v>
      </c>
      <c r="G436" s="26"/>
      <c r="H436" s="26"/>
      <c r="I436" s="26"/>
      <c r="J436" s="32" t="s">
        <v>679</v>
      </c>
      <c r="K436" s="150">
        <v>4214</v>
      </c>
      <c r="L436" s="767" t="s">
        <v>612</v>
      </c>
      <c r="M436" s="768"/>
      <c r="N436" s="153">
        <v>0</v>
      </c>
      <c r="O436" s="549">
        <v>85000</v>
      </c>
      <c r="P436" s="373">
        <v>58980.53</v>
      </c>
      <c r="Q436" s="620">
        <v>37000</v>
      </c>
      <c r="R436" s="620">
        <v>0</v>
      </c>
      <c r="S436" s="31"/>
      <c r="T436" s="31"/>
      <c r="U436" s="31"/>
      <c r="V436" s="31"/>
      <c r="W436" s="31"/>
      <c r="X436" s="31"/>
      <c r="Y436" s="31"/>
    </row>
    <row r="437" spans="1:25" hidden="1">
      <c r="A437" s="31" t="s">
        <v>680</v>
      </c>
      <c r="B437" s="26"/>
      <c r="C437" s="26"/>
      <c r="D437" s="26"/>
      <c r="E437" s="26"/>
      <c r="F437" s="26"/>
      <c r="G437" s="26"/>
      <c r="H437" s="26"/>
      <c r="I437" s="26"/>
      <c r="J437" s="32">
        <v>630</v>
      </c>
      <c r="K437" s="170">
        <v>4214</v>
      </c>
      <c r="L437" s="139" t="s">
        <v>358</v>
      </c>
      <c r="M437" s="203"/>
      <c r="N437" s="204">
        <v>0</v>
      </c>
      <c r="O437" s="570">
        <v>0</v>
      </c>
      <c r="P437" s="375">
        <v>0</v>
      </c>
      <c r="Q437" s="622">
        <v>0</v>
      </c>
      <c r="R437" s="622">
        <v>0</v>
      </c>
      <c r="S437" s="31"/>
      <c r="T437" s="31"/>
      <c r="U437" s="31"/>
      <c r="V437" s="31"/>
      <c r="W437" s="31"/>
      <c r="X437" s="31"/>
      <c r="Y437" s="31"/>
    </row>
    <row r="438" spans="1:25" hidden="1">
      <c r="A438" s="31" t="s">
        <v>681</v>
      </c>
      <c r="B438" s="26"/>
      <c r="C438" s="26"/>
      <c r="D438" s="26"/>
      <c r="E438" s="26"/>
      <c r="F438" s="26">
        <v>5</v>
      </c>
      <c r="G438" s="26"/>
      <c r="H438" s="26"/>
      <c r="I438" s="26"/>
      <c r="J438" s="32">
        <v>630</v>
      </c>
      <c r="K438" s="170">
        <v>4214</v>
      </c>
      <c r="L438" s="205" t="s">
        <v>359</v>
      </c>
      <c r="M438" s="203"/>
      <c r="N438" s="204">
        <v>0</v>
      </c>
      <c r="O438" s="570">
        <v>0</v>
      </c>
      <c r="P438" s="374">
        <v>0</v>
      </c>
      <c r="Q438" s="622">
        <v>0</v>
      </c>
      <c r="R438" s="622">
        <v>0</v>
      </c>
      <c r="S438" s="31"/>
      <c r="T438" s="31"/>
      <c r="U438" s="31"/>
      <c r="V438" s="31"/>
      <c r="W438" s="31"/>
      <c r="X438" s="31"/>
      <c r="Y438" s="31"/>
    </row>
    <row r="439" spans="1:25">
      <c r="A439" s="31" t="s">
        <v>682</v>
      </c>
      <c r="B439" s="26"/>
      <c r="C439" s="26"/>
      <c r="D439" s="26"/>
      <c r="E439" s="26"/>
      <c r="F439" s="26">
        <v>5</v>
      </c>
      <c r="G439" s="26"/>
      <c r="H439" s="26"/>
      <c r="I439" s="26"/>
      <c r="J439" s="32">
        <v>630</v>
      </c>
      <c r="K439" s="170">
        <v>4214</v>
      </c>
      <c r="L439" s="767" t="s">
        <v>785</v>
      </c>
      <c r="M439" s="768"/>
      <c r="N439" s="164">
        <v>0</v>
      </c>
      <c r="O439" s="552">
        <v>140000</v>
      </c>
      <c r="P439" s="374">
        <v>0</v>
      </c>
      <c r="Q439" s="622">
        <v>0</v>
      </c>
      <c r="R439" s="622">
        <v>0</v>
      </c>
      <c r="S439" s="31"/>
      <c r="T439" s="31"/>
      <c r="U439" s="31"/>
      <c r="V439" s="31"/>
      <c r="W439" s="31"/>
      <c r="X439" s="31"/>
      <c r="Y439" s="31"/>
    </row>
    <row r="440" spans="1:25" ht="15.75" thickBot="1">
      <c r="A440" s="31" t="s">
        <v>356</v>
      </c>
      <c r="B440" s="26"/>
      <c r="C440" s="26"/>
      <c r="D440" s="26"/>
      <c r="E440" s="26"/>
      <c r="F440" s="26"/>
      <c r="G440" s="26"/>
      <c r="H440" s="26"/>
      <c r="I440" s="26"/>
      <c r="J440" s="32" t="s">
        <v>675</v>
      </c>
      <c r="K440" s="170">
        <v>4214</v>
      </c>
      <c r="L440" s="206" t="s">
        <v>724</v>
      </c>
      <c r="M440" s="207"/>
      <c r="N440" s="204">
        <v>0</v>
      </c>
      <c r="O440" s="570">
        <v>0</v>
      </c>
      <c r="P440" s="375">
        <v>0</v>
      </c>
      <c r="Q440" s="622">
        <v>0</v>
      </c>
      <c r="R440" s="622">
        <v>0</v>
      </c>
      <c r="S440" s="31"/>
      <c r="T440" s="31"/>
      <c r="U440" s="31"/>
      <c r="V440" s="31"/>
      <c r="W440" s="31"/>
      <c r="X440" s="31"/>
      <c r="Y440" s="31"/>
    </row>
    <row r="441" spans="1:25">
      <c r="A441" s="50"/>
      <c r="B441" s="50"/>
      <c r="C441" s="50"/>
      <c r="D441" s="50"/>
      <c r="E441" s="50"/>
      <c r="F441" s="50"/>
      <c r="G441" s="50"/>
      <c r="H441" s="50"/>
      <c r="I441" s="50"/>
      <c r="J441" s="57"/>
      <c r="K441" s="145"/>
      <c r="L441" s="145" t="s">
        <v>83</v>
      </c>
      <c r="M441" s="145"/>
      <c r="N441" s="146">
        <f>N420</f>
        <v>0</v>
      </c>
      <c r="O441" s="547">
        <f>O420</f>
        <v>225000</v>
      </c>
      <c r="P441" s="371">
        <f>P420</f>
        <v>58980.53</v>
      </c>
      <c r="Q441" s="618">
        <f>Q420</f>
        <v>37000</v>
      </c>
      <c r="R441" s="618">
        <f>R420</f>
        <v>0</v>
      </c>
      <c r="S441" s="31"/>
      <c r="T441" s="31"/>
      <c r="U441" s="31"/>
      <c r="V441" s="31"/>
      <c r="W441" s="31"/>
      <c r="X441" s="31"/>
      <c r="Y441" s="31"/>
    </row>
    <row r="442" spans="1:25" hidden="1">
      <c r="A442" s="31"/>
      <c r="B442" s="31"/>
      <c r="C442" s="31"/>
      <c r="D442" s="31"/>
      <c r="E442" s="31"/>
      <c r="F442" s="31"/>
      <c r="G442" s="31"/>
      <c r="H442" s="31"/>
      <c r="I442" s="31"/>
      <c r="J442" s="64"/>
      <c r="K442" s="98"/>
      <c r="L442" s="98"/>
      <c r="M442" s="98"/>
      <c r="N442" s="99"/>
      <c r="O442" s="527"/>
      <c r="P442" s="352"/>
      <c r="Q442" s="595"/>
      <c r="R442" s="595"/>
      <c r="S442" s="31"/>
      <c r="T442" s="31"/>
      <c r="U442" s="31"/>
      <c r="V442" s="31"/>
      <c r="W442" s="31"/>
      <c r="X442" s="31"/>
      <c r="Y442" s="31"/>
    </row>
    <row r="443" spans="1:25" hidden="1">
      <c r="A443" s="54" t="s">
        <v>360</v>
      </c>
      <c r="B443" s="54"/>
      <c r="C443" s="54"/>
      <c r="D443" s="54"/>
      <c r="E443" s="54"/>
      <c r="F443" s="54"/>
      <c r="G443" s="54"/>
      <c r="H443" s="54"/>
      <c r="I443" s="54"/>
      <c r="J443" s="60"/>
      <c r="K443" s="53" t="s">
        <v>361</v>
      </c>
      <c r="L443" s="752" t="s">
        <v>362</v>
      </c>
      <c r="M443" s="752"/>
      <c r="N443" s="61"/>
      <c r="O443" s="513"/>
      <c r="P443" s="354"/>
      <c r="Q443" s="598"/>
      <c r="R443" s="598"/>
      <c r="S443" s="31"/>
      <c r="T443" s="31"/>
      <c r="U443" s="31"/>
      <c r="V443" s="31"/>
      <c r="W443" s="31"/>
      <c r="X443" s="31"/>
      <c r="Y443" s="31"/>
    </row>
    <row r="444" spans="1:25" hidden="1">
      <c r="A444" s="54" t="s">
        <v>363</v>
      </c>
      <c r="B444" s="54"/>
      <c r="C444" s="54"/>
      <c r="D444" s="54"/>
      <c r="E444" s="54"/>
      <c r="F444" s="54"/>
      <c r="G444" s="54"/>
      <c r="H444" s="54"/>
      <c r="I444" s="54"/>
      <c r="J444" s="60">
        <v>640</v>
      </c>
      <c r="K444" s="53" t="s">
        <v>230</v>
      </c>
      <c r="L444" s="54" t="s">
        <v>364</v>
      </c>
      <c r="M444" s="54"/>
      <c r="N444" s="55"/>
      <c r="O444" s="515"/>
      <c r="P444" s="354"/>
      <c r="Q444" s="615"/>
      <c r="R444" s="615"/>
      <c r="S444" s="31"/>
      <c r="T444" s="31"/>
      <c r="U444" s="31"/>
      <c r="V444" s="31"/>
      <c r="W444" s="31"/>
      <c r="X444" s="31"/>
      <c r="Y444" s="31"/>
    </row>
    <row r="445" spans="1:25" hidden="1">
      <c r="A445" s="31" t="s">
        <v>363</v>
      </c>
      <c r="B445" s="26"/>
      <c r="C445" s="26"/>
      <c r="D445" s="26"/>
      <c r="E445" s="26"/>
      <c r="F445" s="26">
        <v>5</v>
      </c>
      <c r="G445" s="26"/>
      <c r="H445" s="26"/>
      <c r="I445" s="26"/>
      <c r="J445" s="32">
        <v>640</v>
      </c>
      <c r="K445" s="148">
        <v>4</v>
      </c>
      <c r="L445" s="148" t="s">
        <v>11</v>
      </c>
      <c r="M445" s="148"/>
      <c r="N445" s="149">
        <f t="shared" ref="N445:R447" si="34">N446</f>
        <v>0</v>
      </c>
      <c r="O445" s="548">
        <f t="shared" si="34"/>
        <v>0</v>
      </c>
      <c r="P445" s="372">
        <f t="shared" si="34"/>
        <v>0</v>
      </c>
      <c r="Q445" s="619">
        <f t="shared" si="34"/>
        <v>0</v>
      </c>
      <c r="R445" s="619">
        <f t="shared" si="34"/>
        <v>0</v>
      </c>
      <c r="S445" s="31"/>
      <c r="T445" s="31"/>
      <c r="U445" s="31"/>
      <c r="V445" s="31"/>
      <c r="W445" s="31"/>
      <c r="X445" s="31"/>
      <c r="Y445" s="31"/>
    </row>
    <row r="446" spans="1:25" hidden="1">
      <c r="A446" s="31" t="s">
        <v>363</v>
      </c>
      <c r="B446" s="26"/>
      <c r="C446" s="26"/>
      <c r="D446" s="26"/>
      <c r="E446" s="26"/>
      <c r="F446" s="26">
        <v>5</v>
      </c>
      <c r="G446" s="26"/>
      <c r="H446" s="26"/>
      <c r="I446" s="26"/>
      <c r="J446" s="32">
        <v>640</v>
      </c>
      <c r="K446" s="150">
        <v>42</v>
      </c>
      <c r="L446" s="150" t="s">
        <v>31</v>
      </c>
      <c r="M446" s="150"/>
      <c r="N446" s="161">
        <f t="shared" si="34"/>
        <v>0</v>
      </c>
      <c r="O446" s="551">
        <f t="shared" si="34"/>
        <v>0</v>
      </c>
      <c r="P446" s="372">
        <f t="shared" si="34"/>
        <v>0</v>
      </c>
      <c r="Q446" s="620">
        <f t="shared" si="34"/>
        <v>0</v>
      </c>
      <c r="R446" s="620">
        <f t="shared" si="34"/>
        <v>0</v>
      </c>
      <c r="S446" s="31"/>
      <c r="T446" s="31"/>
      <c r="U446" s="31"/>
      <c r="V446" s="31"/>
      <c r="W446" s="31"/>
      <c r="X446" s="31"/>
      <c r="Y446" s="31"/>
    </row>
    <row r="447" spans="1:25" hidden="1">
      <c r="A447" s="31" t="s">
        <v>363</v>
      </c>
      <c r="B447" s="26"/>
      <c r="C447" s="26"/>
      <c r="D447" s="26"/>
      <c r="E447" s="26"/>
      <c r="F447" s="26">
        <v>5</v>
      </c>
      <c r="G447" s="26"/>
      <c r="H447" s="26"/>
      <c r="I447" s="26"/>
      <c r="J447" s="32">
        <v>640</v>
      </c>
      <c r="K447" s="148">
        <v>421</v>
      </c>
      <c r="L447" s="148" t="s">
        <v>234</v>
      </c>
      <c r="M447" s="148"/>
      <c r="N447" s="149">
        <f t="shared" si="34"/>
        <v>0</v>
      </c>
      <c r="O447" s="548">
        <f t="shared" si="34"/>
        <v>0</v>
      </c>
      <c r="P447" s="372">
        <f t="shared" si="34"/>
        <v>0</v>
      </c>
      <c r="Q447" s="619">
        <f t="shared" si="34"/>
        <v>0</v>
      </c>
      <c r="R447" s="619">
        <f t="shared" si="34"/>
        <v>0</v>
      </c>
      <c r="S447" s="31"/>
      <c r="T447" s="31"/>
      <c r="U447" s="31"/>
      <c r="V447" s="31"/>
      <c r="W447" s="31"/>
      <c r="X447" s="31"/>
      <c r="Y447" s="31"/>
    </row>
    <row r="448" spans="1:25" ht="15.75" hidden="1" thickBot="1">
      <c r="A448" s="31" t="s">
        <v>363</v>
      </c>
      <c r="B448" s="26"/>
      <c r="C448" s="26"/>
      <c r="D448" s="26"/>
      <c r="E448" s="26"/>
      <c r="F448" s="26">
        <v>5</v>
      </c>
      <c r="G448" s="26"/>
      <c r="H448" s="26"/>
      <c r="I448" s="26"/>
      <c r="J448" s="32">
        <v>640</v>
      </c>
      <c r="K448" s="150">
        <v>4214</v>
      </c>
      <c r="L448" s="150" t="s">
        <v>365</v>
      </c>
      <c r="M448" s="208"/>
      <c r="N448" s="209">
        <v>0</v>
      </c>
      <c r="O448" s="571">
        <v>0</v>
      </c>
      <c r="P448" s="372">
        <v>0</v>
      </c>
      <c r="Q448" s="620">
        <v>0</v>
      </c>
      <c r="R448" s="620">
        <v>0</v>
      </c>
      <c r="S448" s="31"/>
      <c r="T448" s="31"/>
      <c r="U448" s="31"/>
      <c r="V448" s="31"/>
      <c r="W448" s="31"/>
      <c r="X448" s="31"/>
      <c r="Y448" s="31"/>
    </row>
    <row r="449" spans="1:25" hidden="1">
      <c r="A449" s="120"/>
      <c r="B449" s="120"/>
      <c r="C449" s="120"/>
      <c r="D449" s="120"/>
      <c r="E449" s="120"/>
      <c r="F449" s="120"/>
      <c r="G449" s="120"/>
      <c r="H449" s="120"/>
      <c r="I449" s="120"/>
      <c r="J449" s="121"/>
      <c r="K449" s="197"/>
      <c r="L449" s="197" t="s">
        <v>83</v>
      </c>
      <c r="M449" s="197"/>
      <c r="N449" s="198">
        <f>N445</f>
        <v>0</v>
      </c>
      <c r="O449" s="566">
        <f>O445</f>
        <v>0</v>
      </c>
      <c r="P449" s="384">
        <f>P445</f>
        <v>0</v>
      </c>
      <c r="Q449" s="631">
        <f>Q445</f>
        <v>0</v>
      </c>
      <c r="R449" s="631">
        <f>R445</f>
        <v>0</v>
      </c>
      <c r="S449" s="31"/>
      <c r="T449" s="31"/>
      <c r="U449" s="31"/>
      <c r="V449" s="31"/>
      <c r="W449" s="31"/>
      <c r="X449" s="31"/>
      <c r="Y449" s="31"/>
    </row>
    <row r="450" spans="1:25">
      <c r="A450" s="31"/>
      <c r="B450" s="31"/>
      <c r="C450" s="31"/>
      <c r="D450" s="31"/>
      <c r="E450" s="31"/>
      <c r="F450" s="31"/>
      <c r="G450" s="31"/>
      <c r="H450" s="31"/>
      <c r="I450" s="31"/>
      <c r="J450" s="64"/>
      <c r="K450" s="31"/>
      <c r="L450" s="31"/>
      <c r="M450" s="31"/>
      <c r="N450" s="113"/>
      <c r="O450" s="535"/>
      <c r="P450" s="352"/>
      <c r="Q450" s="605"/>
      <c r="R450" s="605"/>
      <c r="S450" s="31"/>
      <c r="T450" s="31"/>
      <c r="U450" s="31"/>
      <c r="V450" s="31"/>
      <c r="W450" s="31"/>
      <c r="X450" s="31"/>
      <c r="Y450" s="31"/>
    </row>
    <row r="451" spans="1:25">
      <c r="A451" s="50"/>
      <c r="B451" s="50"/>
      <c r="C451" s="50"/>
      <c r="D451" s="50"/>
      <c r="E451" s="50"/>
      <c r="F451" s="50"/>
      <c r="G451" s="50"/>
      <c r="H451" s="50"/>
      <c r="I451" s="50"/>
      <c r="J451" s="57"/>
      <c r="K451" s="49" t="s">
        <v>366</v>
      </c>
      <c r="L451" s="147" t="s">
        <v>367</v>
      </c>
      <c r="M451" s="147"/>
      <c r="N451" s="105"/>
      <c r="O451" s="531"/>
      <c r="P451" s="357"/>
      <c r="Q451" s="601"/>
      <c r="R451" s="601"/>
      <c r="S451" s="31"/>
      <c r="T451" s="31"/>
      <c r="U451" s="31"/>
      <c r="V451" s="31"/>
      <c r="W451" s="31"/>
      <c r="X451" s="31"/>
      <c r="Y451" s="31"/>
    </row>
    <row r="452" spans="1:25">
      <c r="A452" s="54" t="s">
        <v>368</v>
      </c>
      <c r="B452" s="54"/>
      <c r="C452" s="54"/>
      <c r="D452" s="54"/>
      <c r="E452" s="54"/>
      <c r="F452" s="54"/>
      <c r="G452" s="54"/>
      <c r="H452" s="54"/>
      <c r="I452" s="54"/>
      <c r="J452" s="60"/>
      <c r="K452" s="53" t="s">
        <v>230</v>
      </c>
      <c r="L452" s="176" t="s">
        <v>369</v>
      </c>
      <c r="M452" s="176"/>
      <c r="N452" s="55"/>
      <c r="O452" s="515"/>
      <c r="P452" s="354"/>
      <c r="Q452" s="615"/>
      <c r="R452" s="615"/>
      <c r="S452" s="31"/>
      <c r="T452" s="31"/>
      <c r="U452" s="31"/>
      <c r="V452" s="31"/>
      <c r="W452" s="31"/>
      <c r="X452" s="31"/>
      <c r="Y452" s="31"/>
    </row>
    <row r="453" spans="1:25">
      <c r="A453" s="31" t="s">
        <v>370</v>
      </c>
      <c r="B453" s="26"/>
      <c r="C453" s="26"/>
      <c r="D453" s="26"/>
      <c r="E453" s="26"/>
      <c r="F453" s="26">
        <v>5</v>
      </c>
      <c r="G453" s="26"/>
      <c r="H453" s="26"/>
      <c r="I453" s="26"/>
      <c r="J453" s="32" t="s">
        <v>684</v>
      </c>
      <c r="K453" s="148">
        <v>3</v>
      </c>
      <c r="L453" s="148" t="s">
        <v>9</v>
      </c>
      <c r="M453" s="148"/>
      <c r="N453" s="149">
        <f t="shared" ref="N453:R454" si="35">N454</f>
        <v>0</v>
      </c>
      <c r="O453" s="548">
        <f t="shared" si="35"/>
        <v>30000</v>
      </c>
      <c r="P453" s="372">
        <f t="shared" si="35"/>
        <v>12437.5</v>
      </c>
      <c r="Q453" s="619">
        <f t="shared" si="35"/>
        <v>0</v>
      </c>
      <c r="R453" s="619">
        <f t="shared" si="35"/>
        <v>30000</v>
      </c>
      <c r="S453" s="31"/>
      <c r="T453" s="31"/>
      <c r="U453" s="31"/>
      <c r="V453" s="31"/>
      <c r="W453" s="31"/>
      <c r="X453" s="31"/>
      <c r="Y453" s="31"/>
    </row>
    <row r="454" spans="1:25">
      <c r="A454" s="31" t="s">
        <v>370</v>
      </c>
      <c r="B454" s="26"/>
      <c r="C454" s="26"/>
      <c r="D454" s="26"/>
      <c r="E454" s="26"/>
      <c r="F454" s="26">
        <v>5</v>
      </c>
      <c r="G454" s="26"/>
      <c r="H454" s="26"/>
      <c r="I454" s="26"/>
      <c r="J454" s="32" t="s">
        <v>684</v>
      </c>
      <c r="K454" s="148">
        <v>32</v>
      </c>
      <c r="L454" s="150" t="s">
        <v>26</v>
      </c>
      <c r="M454" s="150"/>
      <c r="N454" s="161">
        <f t="shared" si="35"/>
        <v>0</v>
      </c>
      <c r="O454" s="551">
        <f t="shared" si="35"/>
        <v>30000</v>
      </c>
      <c r="P454" s="373">
        <f t="shared" si="35"/>
        <v>12437.5</v>
      </c>
      <c r="Q454" s="620">
        <f t="shared" si="35"/>
        <v>0</v>
      </c>
      <c r="R454" s="620">
        <f t="shared" si="35"/>
        <v>30000</v>
      </c>
      <c r="S454" s="31"/>
      <c r="T454" s="31"/>
      <c r="U454" s="31"/>
      <c r="V454" s="31"/>
      <c r="W454" s="31"/>
      <c r="X454" s="31"/>
      <c r="Y454" s="31"/>
    </row>
    <row r="455" spans="1:25">
      <c r="A455" s="31" t="s">
        <v>370</v>
      </c>
      <c r="B455" s="26"/>
      <c r="C455" s="26"/>
      <c r="D455" s="26"/>
      <c r="E455" s="26"/>
      <c r="F455" s="26">
        <v>5</v>
      </c>
      <c r="G455" s="26"/>
      <c r="H455" s="26"/>
      <c r="I455" s="26"/>
      <c r="J455" s="32" t="s">
        <v>684</v>
      </c>
      <c r="K455" s="148">
        <v>323</v>
      </c>
      <c r="L455" s="148" t="s">
        <v>67</v>
      </c>
      <c r="M455" s="148"/>
      <c r="N455" s="149">
        <f>N456+N457+N458+N459</f>
        <v>0</v>
      </c>
      <c r="O455" s="548">
        <f>O456+O457+O458+O459</f>
        <v>30000</v>
      </c>
      <c r="P455" s="372">
        <f>P456+P457+P458+P459</f>
        <v>12437.5</v>
      </c>
      <c r="Q455" s="620">
        <f>Q456+Q457+Q458+Q459</f>
        <v>0</v>
      </c>
      <c r="R455" s="620">
        <f>R456+R457+R458+R459</f>
        <v>30000</v>
      </c>
      <c r="S455" s="31"/>
      <c r="T455" s="31"/>
      <c r="U455" s="31"/>
      <c r="V455" s="31"/>
      <c r="W455" s="31"/>
      <c r="X455" s="31"/>
      <c r="Y455" s="31"/>
    </row>
    <row r="456" spans="1:25" hidden="1">
      <c r="A456" s="31" t="s">
        <v>370</v>
      </c>
      <c r="B456" s="26"/>
      <c r="C456" s="26"/>
      <c r="D456" s="26"/>
      <c r="E456" s="26"/>
      <c r="F456" s="26">
        <v>5</v>
      </c>
      <c r="G456" s="26"/>
      <c r="H456" s="26"/>
      <c r="I456" s="26"/>
      <c r="J456" s="32">
        <v>650</v>
      </c>
      <c r="K456" s="150">
        <v>3237</v>
      </c>
      <c r="L456" s="150" t="s">
        <v>371</v>
      </c>
      <c r="M456" s="150"/>
      <c r="N456" s="161">
        <v>0</v>
      </c>
      <c r="O456" s="551">
        <v>0</v>
      </c>
      <c r="P456" s="372">
        <v>0</v>
      </c>
      <c r="Q456" s="620">
        <v>0</v>
      </c>
      <c r="R456" s="620">
        <v>0</v>
      </c>
      <c r="S456" s="31"/>
      <c r="T456" s="31"/>
      <c r="U456" s="31"/>
      <c r="V456" s="31"/>
      <c r="W456" s="31"/>
      <c r="X456" s="31"/>
      <c r="Y456" s="31"/>
    </row>
    <row r="457" spans="1:25" ht="15.75" thickBot="1">
      <c r="A457" s="31" t="s">
        <v>370</v>
      </c>
      <c r="B457" s="26"/>
      <c r="C457" s="26"/>
      <c r="D457" s="26"/>
      <c r="E457" s="26"/>
      <c r="F457" s="26">
        <v>5</v>
      </c>
      <c r="G457" s="26"/>
      <c r="H457" s="26"/>
      <c r="I457" s="26"/>
      <c r="J457" s="32" t="s">
        <v>684</v>
      </c>
      <c r="K457" s="150">
        <v>3237</v>
      </c>
      <c r="L457" s="150" t="s">
        <v>369</v>
      </c>
      <c r="M457" s="150"/>
      <c r="N457" s="161">
        <v>0</v>
      </c>
      <c r="O457" s="551">
        <v>30000</v>
      </c>
      <c r="P457" s="373">
        <v>12437.5</v>
      </c>
      <c r="Q457" s="620">
        <v>0</v>
      </c>
      <c r="R457" s="620">
        <v>30000</v>
      </c>
      <c r="S457" s="31"/>
      <c r="T457" s="31"/>
      <c r="U457" s="31"/>
      <c r="V457" s="31"/>
      <c r="W457" s="31"/>
      <c r="X457" s="31"/>
      <c r="Y457" s="31"/>
    </row>
    <row r="458" spans="1:25" hidden="1">
      <c r="A458" s="31" t="s">
        <v>370</v>
      </c>
      <c r="B458" s="26"/>
      <c r="C458" s="26"/>
      <c r="D458" s="26"/>
      <c r="E458" s="26"/>
      <c r="F458" s="26">
        <v>5</v>
      </c>
      <c r="G458" s="26"/>
      <c r="H458" s="26"/>
      <c r="I458" s="26"/>
      <c r="J458" s="32">
        <v>650</v>
      </c>
      <c r="K458" s="150">
        <v>3237</v>
      </c>
      <c r="L458" s="150" t="s">
        <v>369</v>
      </c>
      <c r="M458" s="150"/>
      <c r="N458" s="161">
        <v>0</v>
      </c>
      <c r="O458" s="551">
        <v>0</v>
      </c>
      <c r="P458" s="372">
        <v>0</v>
      </c>
      <c r="Q458" s="620">
        <v>0</v>
      </c>
      <c r="R458" s="620">
        <v>0</v>
      </c>
      <c r="S458" s="31"/>
      <c r="T458" s="31"/>
      <c r="U458" s="31"/>
      <c r="V458" s="31"/>
      <c r="W458" s="31"/>
      <c r="X458" s="31"/>
      <c r="Y458" s="31"/>
    </row>
    <row r="459" spans="1:25" hidden="1">
      <c r="A459" s="31" t="s">
        <v>370</v>
      </c>
      <c r="B459" s="26"/>
      <c r="C459" s="26"/>
      <c r="D459" s="26"/>
      <c r="E459" s="26"/>
      <c r="F459" s="26">
        <v>5</v>
      </c>
      <c r="G459" s="26"/>
      <c r="H459" s="26"/>
      <c r="I459" s="26"/>
      <c r="J459" s="32">
        <v>650</v>
      </c>
      <c r="K459" s="150">
        <v>3237</v>
      </c>
      <c r="L459" s="150" t="s">
        <v>372</v>
      </c>
      <c r="M459" s="150"/>
      <c r="N459" s="161">
        <v>0</v>
      </c>
      <c r="O459" s="551">
        <v>0</v>
      </c>
      <c r="P459" s="372">
        <v>0</v>
      </c>
      <c r="Q459" s="620">
        <v>0</v>
      </c>
      <c r="R459" s="620">
        <v>0</v>
      </c>
      <c r="S459" s="31"/>
      <c r="T459" s="31"/>
      <c r="U459" s="31"/>
      <c r="V459" s="31"/>
      <c r="W459" s="31"/>
      <c r="X459" s="31"/>
      <c r="Y459" s="31"/>
    </row>
    <row r="460" spans="1:25" hidden="1">
      <c r="A460" s="31" t="s">
        <v>370</v>
      </c>
      <c r="B460" s="26"/>
      <c r="C460" s="26"/>
      <c r="D460" s="26"/>
      <c r="E460" s="26"/>
      <c r="F460" s="26">
        <v>5</v>
      </c>
      <c r="G460" s="26"/>
      <c r="H460" s="26"/>
      <c r="I460" s="26"/>
      <c r="J460" s="32">
        <v>650</v>
      </c>
      <c r="K460" s="148">
        <v>4</v>
      </c>
      <c r="L460" s="148" t="s">
        <v>11</v>
      </c>
      <c r="M460" s="148"/>
      <c r="N460" s="149">
        <f t="shared" ref="N460:R461" si="36">N461</f>
        <v>0</v>
      </c>
      <c r="O460" s="548">
        <f t="shared" si="36"/>
        <v>0</v>
      </c>
      <c r="P460" s="372">
        <f t="shared" si="36"/>
        <v>0</v>
      </c>
      <c r="Q460" s="619">
        <f t="shared" si="36"/>
        <v>0</v>
      </c>
      <c r="R460" s="619">
        <f t="shared" si="36"/>
        <v>0</v>
      </c>
      <c r="S460" s="31"/>
      <c r="T460" s="31"/>
      <c r="U460" s="31"/>
      <c r="V460" s="31"/>
      <c r="W460" s="31"/>
      <c r="X460" s="31"/>
      <c r="Y460" s="31"/>
    </row>
    <row r="461" spans="1:25" hidden="1">
      <c r="A461" s="31" t="s">
        <v>370</v>
      </c>
      <c r="B461" s="26"/>
      <c r="C461" s="26"/>
      <c r="D461" s="26"/>
      <c r="E461" s="26"/>
      <c r="F461" s="26">
        <v>5</v>
      </c>
      <c r="G461" s="26"/>
      <c r="H461" s="26"/>
      <c r="I461" s="26"/>
      <c r="J461" s="32">
        <v>650</v>
      </c>
      <c r="K461" s="150">
        <v>42</v>
      </c>
      <c r="L461" s="150" t="s">
        <v>31</v>
      </c>
      <c r="M461" s="150"/>
      <c r="N461" s="161">
        <f t="shared" si="36"/>
        <v>0</v>
      </c>
      <c r="O461" s="551">
        <f t="shared" si="36"/>
        <v>0</v>
      </c>
      <c r="P461" s="373">
        <f t="shared" si="36"/>
        <v>0</v>
      </c>
      <c r="Q461" s="620">
        <f t="shared" si="36"/>
        <v>0</v>
      </c>
      <c r="R461" s="620">
        <f t="shared" si="36"/>
        <v>0</v>
      </c>
      <c r="S461" s="31"/>
      <c r="T461" s="31"/>
      <c r="U461" s="31"/>
      <c r="V461" s="31"/>
      <c r="W461" s="31"/>
      <c r="X461" s="31"/>
      <c r="Y461" s="31"/>
    </row>
    <row r="462" spans="1:25" hidden="1">
      <c r="A462" s="31" t="s">
        <v>370</v>
      </c>
      <c r="B462" s="31"/>
      <c r="C462" s="31"/>
      <c r="D462" s="26"/>
      <c r="E462" s="31"/>
      <c r="F462" s="31">
        <v>5</v>
      </c>
      <c r="G462" s="31"/>
      <c r="H462" s="31"/>
      <c r="I462" s="31"/>
      <c r="J462" s="64">
        <v>650</v>
      </c>
      <c r="K462" s="165">
        <v>426</v>
      </c>
      <c r="L462" s="736" t="s">
        <v>373</v>
      </c>
      <c r="M462" s="737"/>
      <c r="N462" s="166">
        <f>N463+N464+N465+N466+N467+N468+N469+N470+N471</f>
        <v>0</v>
      </c>
      <c r="O462" s="553">
        <f>O463+O464+O465+O466+O467+O468+O469+O470+O471</f>
        <v>0</v>
      </c>
      <c r="P462" s="376">
        <f>P463+P464+P465+P466+P467+P468+P469+P470+P471</f>
        <v>0</v>
      </c>
      <c r="Q462" s="623">
        <f>Q463+Q464+Q465+Q466+Q467+Q468+Q469+Q470+Q471</f>
        <v>0</v>
      </c>
      <c r="R462" s="623">
        <f>R463+R464+R465+R466+R467+R468+R469+R470+R471</f>
        <v>0</v>
      </c>
      <c r="S462" s="31"/>
      <c r="T462" s="31"/>
      <c r="U462" s="31"/>
      <c r="V462" s="31"/>
      <c r="W462" s="31"/>
      <c r="X462" s="31"/>
      <c r="Y462" s="31"/>
    </row>
    <row r="463" spans="1:25" hidden="1">
      <c r="A463" s="31" t="s">
        <v>370</v>
      </c>
      <c r="B463" s="26"/>
      <c r="C463" s="26"/>
      <c r="D463" s="26"/>
      <c r="E463" s="26"/>
      <c r="F463" s="26">
        <v>5</v>
      </c>
      <c r="G463" s="26"/>
      <c r="H463" s="26"/>
      <c r="I463" s="26"/>
      <c r="J463" s="32">
        <v>650</v>
      </c>
      <c r="K463" s="170">
        <v>4264</v>
      </c>
      <c r="L463" s="150" t="s">
        <v>374</v>
      </c>
      <c r="M463" s="170"/>
      <c r="N463" s="174">
        <v>0</v>
      </c>
      <c r="O463" s="555">
        <v>0</v>
      </c>
      <c r="P463" s="375">
        <v>0</v>
      </c>
      <c r="Q463" s="622">
        <v>0</v>
      </c>
      <c r="R463" s="622">
        <v>0</v>
      </c>
      <c r="S463" s="31"/>
      <c r="T463" s="31"/>
      <c r="U463" s="31"/>
      <c r="V463" s="31"/>
      <c r="W463" s="31"/>
      <c r="X463" s="31"/>
      <c r="Y463" s="31"/>
    </row>
    <row r="464" spans="1:25" hidden="1">
      <c r="A464" s="31" t="s">
        <v>370</v>
      </c>
      <c r="B464" s="26"/>
      <c r="C464" s="26"/>
      <c r="D464" s="26"/>
      <c r="E464" s="26"/>
      <c r="F464" s="26">
        <v>5</v>
      </c>
      <c r="G464" s="26"/>
      <c r="H464" s="26"/>
      <c r="I464" s="26"/>
      <c r="J464" s="32">
        <v>650</v>
      </c>
      <c r="K464" s="170">
        <v>4264</v>
      </c>
      <c r="L464" s="150" t="s">
        <v>375</v>
      </c>
      <c r="M464" s="170"/>
      <c r="N464" s="174">
        <v>0</v>
      </c>
      <c r="O464" s="555">
        <v>0</v>
      </c>
      <c r="P464" s="374">
        <v>0</v>
      </c>
      <c r="Q464" s="620">
        <v>0</v>
      </c>
      <c r="R464" s="620">
        <v>0</v>
      </c>
      <c r="S464" s="31"/>
      <c r="T464" s="31"/>
      <c r="U464" s="31"/>
      <c r="V464" s="31"/>
      <c r="W464" s="31"/>
      <c r="X464" s="31"/>
      <c r="Y464" s="31"/>
    </row>
    <row r="465" spans="1:25" hidden="1">
      <c r="A465" s="31" t="s">
        <v>370</v>
      </c>
      <c r="B465" s="26"/>
      <c r="C465" s="26"/>
      <c r="D465" s="26"/>
      <c r="E465" s="26"/>
      <c r="F465" s="26">
        <v>5</v>
      </c>
      <c r="G465" s="26"/>
      <c r="H465" s="26"/>
      <c r="I465" s="26"/>
      <c r="J465" s="32">
        <v>650</v>
      </c>
      <c r="K465" s="170">
        <v>4264</v>
      </c>
      <c r="L465" s="767" t="s">
        <v>376</v>
      </c>
      <c r="M465" s="768"/>
      <c r="N465" s="164">
        <v>0</v>
      </c>
      <c r="O465" s="552">
        <v>0</v>
      </c>
      <c r="P465" s="374">
        <v>0</v>
      </c>
      <c r="Q465" s="620">
        <v>0</v>
      </c>
      <c r="R465" s="620">
        <v>0</v>
      </c>
      <c r="S465" s="31"/>
      <c r="T465" s="31"/>
      <c r="U465" s="31"/>
      <c r="V465" s="31"/>
      <c r="W465" s="31"/>
      <c r="X465" s="31"/>
      <c r="Y465" s="31"/>
    </row>
    <row r="466" spans="1:25" hidden="1">
      <c r="A466" s="31" t="s">
        <v>370</v>
      </c>
      <c r="B466" s="26"/>
      <c r="C466" s="26"/>
      <c r="D466" s="26"/>
      <c r="E466" s="26"/>
      <c r="F466" s="26">
        <v>5</v>
      </c>
      <c r="G466" s="26"/>
      <c r="H466" s="26"/>
      <c r="I466" s="26"/>
      <c r="J466" s="32">
        <v>650</v>
      </c>
      <c r="K466" s="170">
        <v>4264</v>
      </c>
      <c r="L466" s="150" t="s">
        <v>377</v>
      </c>
      <c r="M466" s="170"/>
      <c r="N466" s="174">
        <v>0</v>
      </c>
      <c r="O466" s="555">
        <v>0</v>
      </c>
      <c r="P466" s="374">
        <v>0</v>
      </c>
      <c r="Q466" s="620">
        <v>0</v>
      </c>
      <c r="R466" s="620">
        <v>0</v>
      </c>
      <c r="S466" s="31"/>
      <c r="T466" s="31"/>
      <c r="U466" s="31"/>
      <c r="V466" s="31"/>
      <c r="W466" s="31"/>
      <c r="X466" s="31"/>
      <c r="Y466" s="31"/>
    </row>
    <row r="467" spans="1:25" hidden="1">
      <c r="A467" s="31" t="s">
        <v>370</v>
      </c>
      <c r="B467" s="26"/>
      <c r="C467" s="26"/>
      <c r="D467" s="26"/>
      <c r="E467" s="26"/>
      <c r="F467" s="26">
        <v>5</v>
      </c>
      <c r="G467" s="26"/>
      <c r="H467" s="26"/>
      <c r="I467" s="26"/>
      <c r="J467" s="32">
        <v>650</v>
      </c>
      <c r="K467" s="170">
        <v>4264</v>
      </c>
      <c r="L467" s="150" t="s">
        <v>378</v>
      </c>
      <c r="M467" s="170"/>
      <c r="N467" s="174">
        <v>0</v>
      </c>
      <c r="O467" s="555">
        <v>0</v>
      </c>
      <c r="P467" s="374">
        <v>0</v>
      </c>
      <c r="Q467" s="620">
        <v>0</v>
      </c>
      <c r="R467" s="620">
        <v>0</v>
      </c>
      <c r="S467" s="31"/>
      <c r="T467" s="31"/>
      <c r="U467" s="31"/>
      <c r="V467" s="31"/>
      <c r="W467" s="31"/>
      <c r="X467" s="31"/>
      <c r="Y467" s="31"/>
    </row>
    <row r="468" spans="1:25" hidden="1">
      <c r="A468" s="31" t="s">
        <v>370</v>
      </c>
      <c r="B468" s="26"/>
      <c r="C468" s="26"/>
      <c r="D468" s="26"/>
      <c r="E468" s="26"/>
      <c r="F468" s="26">
        <v>5</v>
      </c>
      <c r="G468" s="26"/>
      <c r="H468" s="26"/>
      <c r="I468" s="26"/>
      <c r="J468" s="32">
        <v>650</v>
      </c>
      <c r="K468" s="170">
        <v>4264</v>
      </c>
      <c r="L468" s="150" t="s">
        <v>379</v>
      </c>
      <c r="M468" s="170"/>
      <c r="N468" s="174">
        <v>0</v>
      </c>
      <c r="O468" s="555">
        <v>0</v>
      </c>
      <c r="P468" s="374">
        <v>0</v>
      </c>
      <c r="Q468" s="620">
        <v>0</v>
      </c>
      <c r="R468" s="620">
        <v>0</v>
      </c>
      <c r="S468" s="31"/>
      <c r="T468" s="31"/>
      <c r="U468" s="31"/>
      <c r="V468" s="31"/>
      <c r="W468" s="31"/>
      <c r="X468" s="31"/>
      <c r="Y468" s="31"/>
    </row>
    <row r="469" spans="1:25" hidden="1">
      <c r="A469" s="31" t="s">
        <v>370</v>
      </c>
      <c r="B469" s="26"/>
      <c r="C469" s="26"/>
      <c r="D469" s="26"/>
      <c r="E469" s="26"/>
      <c r="F469" s="26">
        <v>5</v>
      </c>
      <c r="G469" s="26"/>
      <c r="H469" s="26"/>
      <c r="I469" s="26"/>
      <c r="J469" s="32">
        <v>650</v>
      </c>
      <c r="K469" s="170">
        <v>4264</v>
      </c>
      <c r="L469" s="150" t="s">
        <v>380</v>
      </c>
      <c r="M469" s="170"/>
      <c r="N469" s="174">
        <v>0</v>
      </c>
      <c r="O469" s="555">
        <v>0</v>
      </c>
      <c r="P469" s="374">
        <v>0</v>
      </c>
      <c r="Q469" s="620">
        <v>0</v>
      </c>
      <c r="R469" s="620">
        <v>0</v>
      </c>
      <c r="S469" s="31"/>
      <c r="T469" s="31"/>
      <c r="U469" s="31"/>
      <c r="V469" s="31"/>
      <c r="W469" s="31"/>
      <c r="X469" s="31"/>
      <c r="Y469" s="31"/>
    </row>
    <row r="470" spans="1:25" hidden="1">
      <c r="A470" s="31" t="s">
        <v>370</v>
      </c>
      <c r="B470" s="26"/>
      <c r="C470" s="26"/>
      <c r="D470" s="26"/>
      <c r="E470" s="26"/>
      <c r="F470" s="26">
        <v>5</v>
      </c>
      <c r="G470" s="26"/>
      <c r="H470" s="26"/>
      <c r="I470" s="26"/>
      <c r="J470" s="32">
        <v>650</v>
      </c>
      <c r="K470" s="170">
        <v>4264</v>
      </c>
      <c r="L470" s="150" t="s">
        <v>381</v>
      </c>
      <c r="M470" s="170"/>
      <c r="N470" s="174">
        <v>0</v>
      </c>
      <c r="O470" s="555">
        <v>0</v>
      </c>
      <c r="P470" s="374">
        <v>0</v>
      </c>
      <c r="Q470" s="620">
        <v>0</v>
      </c>
      <c r="R470" s="620">
        <v>0</v>
      </c>
      <c r="S470" s="31"/>
      <c r="T470" s="31"/>
      <c r="U470" s="31"/>
      <c r="V470" s="31"/>
      <c r="W470" s="31"/>
      <c r="X470" s="31"/>
      <c r="Y470" s="31"/>
    </row>
    <row r="471" spans="1:25" ht="15.75" hidden="1" thickBot="1">
      <c r="A471" s="31"/>
      <c r="B471" s="26"/>
      <c r="C471" s="26"/>
      <c r="D471" s="26"/>
      <c r="E471" s="26"/>
      <c r="F471" s="26"/>
      <c r="G471" s="26"/>
      <c r="H471" s="26"/>
      <c r="I471" s="26"/>
      <c r="J471" s="32"/>
      <c r="K471" s="170">
        <v>4264</v>
      </c>
      <c r="L471" s="170" t="s">
        <v>382</v>
      </c>
      <c r="M471" s="170"/>
      <c r="N471" s="174">
        <v>0</v>
      </c>
      <c r="O471" s="555">
        <v>0</v>
      </c>
      <c r="P471" s="374">
        <v>0</v>
      </c>
      <c r="Q471" s="622">
        <v>0</v>
      </c>
      <c r="R471" s="622">
        <v>0</v>
      </c>
      <c r="S471" s="31"/>
      <c r="T471" s="31"/>
      <c r="U471" s="31"/>
      <c r="V471" s="31"/>
      <c r="W471" s="31"/>
      <c r="X471" s="31"/>
      <c r="Y471" s="31"/>
    </row>
    <row r="472" spans="1:25">
      <c r="A472" s="50"/>
      <c r="B472" s="50"/>
      <c r="C472" s="50"/>
      <c r="D472" s="50"/>
      <c r="E472" s="50"/>
      <c r="F472" s="50"/>
      <c r="G472" s="50"/>
      <c r="H472" s="50"/>
      <c r="I472" s="50"/>
      <c r="J472" s="57"/>
      <c r="K472" s="145"/>
      <c r="L472" s="145" t="s">
        <v>83</v>
      </c>
      <c r="M472" s="145"/>
      <c r="N472" s="146">
        <f>N460+N453</f>
        <v>0</v>
      </c>
      <c r="O472" s="547">
        <f>O460+O453</f>
        <v>30000</v>
      </c>
      <c r="P472" s="371">
        <f>P460+P453</f>
        <v>12437.5</v>
      </c>
      <c r="Q472" s="618">
        <f>Q460+Q453</f>
        <v>0</v>
      </c>
      <c r="R472" s="618">
        <f>R460+R453</f>
        <v>30000</v>
      </c>
      <c r="S472" s="75"/>
      <c r="T472" s="75"/>
      <c r="U472" s="75"/>
      <c r="V472" s="75"/>
      <c r="W472" s="75"/>
      <c r="X472" s="75"/>
      <c r="Y472" s="75"/>
    </row>
    <row r="473" spans="1:25">
      <c r="A473" s="26"/>
      <c r="B473" s="26"/>
      <c r="C473" s="26"/>
      <c r="D473" s="26"/>
      <c r="E473" s="26"/>
      <c r="F473" s="26"/>
      <c r="G473" s="26"/>
      <c r="H473" s="26"/>
      <c r="I473" s="26"/>
      <c r="J473" s="32"/>
      <c r="K473" s="26"/>
      <c r="L473" s="26"/>
      <c r="M473" s="26"/>
      <c r="N473" s="35"/>
      <c r="O473" s="505"/>
      <c r="P473" s="367"/>
      <c r="Q473" s="614"/>
      <c r="R473" s="614"/>
      <c r="S473" s="31"/>
      <c r="T473" s="31"/>
      <c r="U473" s="31"/>
      <c r="V473" s="31"/>
      <c r="W473" s="31"/>
      <c r="X473" s="31"/>
      <c r="Y473" s="31"/>
    </row>
    <row r="474" spans="1:25">
      <c r="A474" s="50"/>
      <c r="B474" s="50"/>
      <c r="C474" s="50"/>
      <c r="D474" s="50"/>
      <c r="E474" s="50"/>
      <c r="F474" s="50"/>
      <c r="G474" s="50"/>
      <c r="H474" s="50"/>
      <c r="I474" s="50"/>
      <c r="J474" s="57"/>
      <c r="K474" s="49" t="s">
        <v>361</v>
      </c>
      <c r="L474" s="771" t="s">
        <v>383</v>
      </c>
      <c r="M474" s="771"/>
      <c r="N474" s="105"/>
      <c r="O474" s="531"/>
      <c r="P474" s="357"/>
      <c r="Q474" s="602"/>
      <c r="R474" s="602"/>
      <c r="S474" s="31"/>
      <c r="T474" s="31"/>
      <c r="U474" s="31"/>
      <c r="V474" s="31"/>
      <c r="W474" s="31"/>
      <c r="X474" s="31"/>
      <c r="Y474" s="31"/>
    </row>
    <row r="475" spans="1:25">
      <c r="A475" s="54" t="s">
        <v>384</v>
      </c>
      <c r="B475" s="54"/>
      <c r="C475" s="54"/>
      <c r="D475" s="54"/>
      <c r="E475" s="54"/>
      <c r="F475" s="54"/>
      <c r="G475" s="54"/>
      <c r="H475" s="54"/>
      <c r="I475" s="54"/>
      <c r="J475" s="60"/>
      <c r="K475" s="53" t="s">
        <v>102</v>
      </c>
      <c r="L475" s="54" t="s">
        <v>385</v>
      </c>
      <c r="M475" s="53"/>
      <c r="N475" s="61"/>
      <c r="O475" s="513"/>
      <c r="P475" s="354"/>
      <c r="Q475" s="598"/>
      <c r="R475" s="598"/>
      <c r="S475" s="31"/>
      <c r="T475" s="31"/>
      <c r="U475" s="31"/>
      <c r="V475" s="31"/>
      <c r="W475" s="31"/>
      <c r="X475" s="31"/>
      <c r="Y475" s="31"/>
    </row>
    <row r="476" spans="1:25">
      <c r="A476" s="31" t="s">
        <v>384</v>
      </c>
      <c r="B476" s="26"/>
      <c r="C476" s="26"/>
      <c r="D476" s="26">
        <v>3</v>
      </c>
      <c r="E476" s="26"/>
      <c r="F476" s="26"/>
      <c r="G476" s="26"/>
      <c r="H476" s="26"/>
      <c r="I476" s="26"/>
      <c r="J476" s="32" t="s">
        <v>685</v>
      </c>
      <c r="K476" s="148">
        <v>3</v>
      </c>
      <c r="L476" s="148" t="s">
        <v>9</v>
      </c>
      <c r="M476" s="148"/>
      <c r="N476" s="149">
        <f>N477+N482</f>
        <v>0</v>
      </c>
      <c r="O476" s="548">
        <f>O477+O482</f>
        <v>24000</v>
      </c>
      <c r="P476" s="372">
        <f>P477+P482</f>
        <v>7549.2</v>
      </c>
      <c r="Q476" s="619">
        <f>Q477+Q482</f>
        <v>24000</v>
      </c>
      <c r="R476" s="619">
        <f>R477+R482</f>
        <v>24000</v>
      </c>
      <c r="S476" s="31"/>
      <c r="T476" s="31"/>
      <c r="U476" s="31"/>
      <c r="V476" s="31"/>
      <c r="W476" s="31"/>
      <c r="X476" s="31"/>
      <c r="Y476" s="31"/>
    </row>
    <row r="477" spans="1:25">
      <c r="A477" s="31" t="s">
        <v>384</v>
      </c>
      <c r="B477" s="26"/>
      <c r="C477" s="26"/>
      <c r="D477" s="26">
        <v>3</v>
      </c>
      <c r="E477" s="26"/>
      <c r="F477" s="26"/>
      <c r="G477" s="26"/>
      <c r="H477" s="26"/>
      <c r="I477" s="26"/>
      <c r="J477" s="32" t="s">
        <v>685</v>
      </c>
      <c r="K477" s="150">
        <v>37</v>
      </c>
      <c r="L477" s="150" t="s">
        <v>396</v>
      </c>
      <c r="M477" s="152"/>
      <c r="N477" s="153">
        <f>N478+N480</f>
        <v>0</v>
      </c>
      <c r="O477" s="549">
        <f>O478+O480</f>
        <v>24000</v>
      </c>
      <c r="P477" s="373">
        <f>P478+P480</f>
        <v>7549.2</v>
      </c>
      <c r="Q477" s="620">
        <f>Q478+Q480</f>
        <v>24000</v>
      </c>
      <c r="R477" s="620">
        <f>R478+R480</f>
        <v>24000</v>
      </c>
      <c r="S477" s="31"/>
      <c r="T477" s="31"/>
      <c r="U477" s="31"/>
      <c r="V477" s="31"/>
      <c r="W477" s="31"/>
      <c r="X477" s="31"/>
      <c r="Y477" s="31"/>
    </row>
    <row r="478" spans="1:25" hidden="1">
      <c r="A478" s="31" t="s">
        <v>384</v>
      </c>
      <c r="B478" s="31"/>
      <c r="C478" s="31"/>
      <c r="D478" s="31">
        <v>3</v>
      </c>
      <c r="E478" s="31"/>
      <c r="F478" s="31"/>
      <c r="G478" s="31"/>
      <c r="H478" s="31"/>
      <c r="I478" s="31"/>
      <c r="J478" s="64">
        <v>911</v>
      </c>
      <c r="K478" s="148">
        <v>322</v>
      </c>
      <c r="L478" s="148" t="s">
        <v>397</v>
      </c>
      <c r="M478" s="148"/>
      <c r="N478" s="149">
        <f>N479</f>
        <v>0</v>
      </c>
      <c r="O478" s="548">
        <f>O479</f>
        <v>0</v>
      </c>
      <c r="P478" s="344">
        <f>P479</f>
        <v>0</v>
      </c>
      <c r="Q478" s="587">
        <f>Q479</f>
        <v>0</v>
      </c>
      <c r="R478" s="587">
        <f>R479</f>
        <v>0</v>
      </c>
      <c r="S478" s="31"/>
      <c r="T478" s="31"/>
      <c r="U478" s="31"/>
      <c r="V478" s="31"/>
      <c r="W478" s="31"/>
      <c r="X478" s="31"/>
      <c r="Y478" s="31"/>
    </row>
    <row r="479" spans="1:25" hidden="1">
      <c r="A479" s="31" t="s">
        <v>384</v>
      </c>
      <c r="B479" s="26"/>
      <c r="C479" s="26"/>
      <c r="D479" s="26">
        <v>3</v>
      </c>
      <c r="E479" s="26"/>
      <c r="F479" s="26"/>
      <c r="G479" s="26"/>
      <c r="H479" s="26"/>
      <c r="I479" s="26"/>
      <c r="J479" s="32">
        <v>911</v>
      </c>
      <c r="K479" s="150">
        <v>3221</v>
      </c>
      <c r="L479" s="151" t="s">
        <v>386</v>
      </c>
      <c r="M479" s="152"/>
      <c r="N479" s="153">
        <v>0</v>
      </c>
      <c r="O479" s="549">
        <v>0</v>
      </c>
      <c r="P479" s="372">
        <v>0</v>
      </c>
      <c r="Q479" s="620">
        <v>0</v>
      </c>
      <c r="R479" s="620">
        <v>0</v>
      </c>
      <c r="S479" s="31"/>
      <c r="T479" s="31"/>
      <c r="U479" s="31"/>
      <c r="V479" s="31"/>
      <c r="W479" s="31"/>
      <c r="X479" s="31"/>
      <c r="Y479" s="31"/>
    </row>
    <row r="480" spans="1:25">
      <c r="A480" s="31" t="s">
        <v>384</v>
      </c>
      <c r="B480" s="26"/>
      <c r="C480" s="26"/>
      <c r="D480" s="26">
        <v>3</v>
      </c>
      <c r="E480" s="26"/>
      <c r="F480" s="26"/>
      <c r="G480" s="26"/>
      <c r="H480" s="26"/>
      <c r="I480" s="26"/>
      <c r="J480" s="32" t="s">
        <v>685</v>
      </c>
      <c r="K480" s="148">
        <v>372</v>
      </c>
      <c r="L480" s="736" t="s">
        <v>397</v>
      </c>
      <c r="M480" s="737"/>
      <c r="N480" s="73">
        <f>N481</f>
        <v>0</v>
      </c>
      <c r="O480" s="518">
        <f>O481</f>
        <v>24000</v>
      </c>
      <c r="P480" s="372">
        <f>P481</f>
        <v>7549.2</v>
      </c>
      <c r="Q480" s="619">
        <f>Q481</f>
        <v>24000</v>
      </c>
      <c r="R480" s="619">
        <f>R481</f>
        <v>24000</v>
      </c>
      <c r="S480" s="31"/>
      <c r="T480" s="31"/>
      <c r="U480" s="31"/>
      <c r="V480" s="31"/>
      <c r="W480" s="31"/>
      <c r="X480" s="31"/>
      <c r="Y480" s="31"/>
    </row>
    <row r="481" spans="1:25" ht="15.75" thickBot="1">
      <c r="A481" s="31" t="s">
        <v>384</v>
      </c>
      <c r="B481" s="26"/>
      <c r="C481" s="26"/>
      <c r="D481" s="26">
        <v>3</v>
      </c>
      <c r="E481" s="26"/>
      <c r="F481" s="26"/>
      <c r="G481" s="26"/>
      <c r="H481" s="26"/>
      <c r="I481" s="26"/>
      <c r="J481" s="32" t="s">
        <v>685</v>
      </c>
      <c r="K481" s="150">
        <v>3721</v>
      </c>
      <c r="L481" s="151" t="s">
        <v>387</v>
      </c>
      <c r="M481" s="152"/>
      <c r="N481" s="153">
        <v>0</v>
      </c>
      <c r="O481" s="549">
        <v>24000</v>
      </c>
      <c r="P481" s="373">
        <v>7549.2</v>
      </c>
      <c r="Q481" s="620">
        <v>24000</v>
      </c>
      <c r="R481" s="620">
        <v>24000</v>
      </c>
      <c r="S481" s="31">
        <v>19033.5</v>
      </c>
      <c r="T481" s="31"/>
      <c r="U481" s="31"/>
      <c r="V481" s="31"/>
      <c r="W481" s="31"/>
      <c r="X481" s="31"/>
      <c r="Y481" s="31"/>
    </row>
    <row r="482" spans="1:25" hidden="1">
      <c r="A482" s="31" t="s">
        <v>384</v>
      </c>
      <c r="B482" s="26"/>
      <c r="C482" s="26"/>
      <c r="D482" s="26">
        <v>3</v>
      </c>
      <c r="E482" s="26"/>
      <c r="F482" s="26"/>
      <c r="G482" s="26"/>
      <c r="H482" s="26"/>
      <c r="I482" s="26"/>
      <c r="J482" s="32">
        <v>911</v>
      </c>
      <c r="K482" s="150">
        <v>38</v>
      </c>
      <c r="L482" s="151" t="s">
        <v>80</v>
      </c>
      <c r="M482" s="152"/>
      <c r="N482" s="153">
        <f>N483</f>
        <v>0</v>
      </c>
      <c r="O482" s="549">
        <f>O483</f>
        <v>0</v>
      </c>
      <c r="P482" s="372">
        <f>P483</f>
        <v>0</v>
      </c>
      <c r="Q482" s="620">
        <f>Q483</f>
        <v>0</v>
      </c>
      <c r="R482" s="620">
        <f>R483</f>
        <v>0</v>
      </c>
      <c r="S482" s="31"/>
      <c r="T482" s="31"/>
      <c r="U482" s="31"/>
      <c r="V482" s="31"/>
      <c r="W482" s="31"/>
      <c r="X482" s="31"/>
      <c r="Y482" s="31"/>
    </row>
    <row r="483" spans="1:25" hidden="1">
      <c r="A483" s="31" t="s">
        <v>384</v>
      </c>
      <c r="B483" s="26"/>
      <c r="C483" s="26"/>
      <c r="D483" s="26">
        <v>3</v>
      </c>
      <c r="E483" s="26"/>
      <c r="F483" s="26"/>
      <c r="G483" s="26"/>
      <c r="H483" s="26"/>
      <c r="I483" s="26"/>
      <c r="J483" s="32">
        <v>911</v>
      </c>
      <c r="K483" s="148">
        <v>381</v>
      </c>
      <c r="L483" s="169" t="s">
        <v>388</v>
      </c>
      <c r="M483" s="157"/>
      <c r="N483" s="158">
        <f>N484+N485</f>
        <v>0</v>
      </c>
      <c r="O483" s="550">
        <f>O484+O485</f>
        <v>0</v>
      </c>
      <c r="P483" s="372">
        <f>P484+P485</f>
        <v>0</v>
      </c>
      <c r="Q483" s="619">
        <f>Q484+Q485</f>
        <v>0</v>
      </c>
      <c r="R483" s="619">
        <f>R484+R485</f>
        <v>0</v>
      </c>
      <c r="S483" s="31"/>
      <c r="T483" s="31"/>
      <c r="U483" s="31"/>
      <c r="V483" s="31"/>
      <c r="W483" s="31"/>
      <c r="X483" s="31"/>
      <c r="Y483" s="31"/>
    </row>
    <row r="484" spans="1:25" hidden="1">
      <c r="A484" s="31" t="s">
        <v>384</v>
      </c>
      <c r="B484" s="26"/>
      <c r="C484" s="26"/>
      <c r="D484" s="26">
        <v>3</v>
      </c>
      <c r="E484" s="26"/>
      <c r="F484" s="26"/>
      <c r="G484" s="26"/>
      <c r="H484" s="26"/>
      <c r="I484" s="26"/>
      <c r="J484" s="32">
        <v>911</v>
      </c>
      <c r="K484" s="150">
        <v>3811</v>
      </c>
      <c r="L484" s="150" t="s">
        <v>389</v>
      </c>
      <c r="M484" s="150"/>
      <c r="N484" s="161">
        <v>0</v>
      </c>
      <c r="O484" s="551">
        <v>0</v>
      </c>
      <c r="P484" s="372">
        <v>0</v>
      </c>
      <c r="Q484" s="620">
        <v>0</v>
      </c>
      <c r="R484" s="620">
        <v>0</v>
      </c>
      <c r="S484" s="31"/>
      <c r="T484" s="31"/>
      <c r="U484" s="31"/>
      <c r="V484" s="31"/>
      <c r="W484" s="31"/>
      <c r="X484" s="31"/>
      <c r="Y484" s="31"/>
    </row>
    <row r="485" spans="1:25" ht="15.75" hidden="1" thickBot="1">
      <c r="A485" s="31" t="s">
        <v>384</v>
      </c>
      <c r="B485" s="26"/>
      <c r="C485" s="26"/>
      <c r="D485" s="26">
        <v>3</v>
      </c>
      <c r="E485" s="26"/>
      <c r="F485" s="26"/>
      <c r="G485" s="26"/>
      <c r="H485" s="26"/>
      <c r="I485" s="26"/>
      <c r="J485" s="32">
        <v>911</v>
      </c>
      <c r="K485" s="170">
        <v>3811</v>
      </c>
      <c r="L485" s="170" t="s">
        <v>390</v>
      </c>
      <c r="M485" s="170"/>
      <c r="N485" s="174">
        <v>0</v>
      </c>
      <c r="O485" s="555">
        <v>0</v>
      </c>
      <c r="P485" s="374">
        <v>0</v>
      </c>
      <c r="Q485" s="622">
        <v>0</v>
      </c>
      <c r="R485" s="622">
        <v>0</v>
      </c>
      <c r="S485" s="31"/>
      <c r="T485" s="31"/>
      <c r="U485" s="31"/>
      <c r="V485" s="31"/>
      <c r="W485" s="31"/>
      <c r="X485" s="31"/>
      <c r="Y485" s="31"/>
    </row>
    <row r="486" spans="1:25">
      <c r="A486" s="210"/>
      <c r="B486" s="50"/>
      <c r="C486" s="50"/>
      <c r="D486" s="50"/>
      <c r="E486" s="50"/>
      <c r="F486" s="50"/>
      <c r="G486" s="50"/>
      <c r="H486" s="50"/>
      <c r="I486" s="50"/>
      <c r="J486" s="57"/>
      <c r="K486" s="145"/>
      <c r="L486" s="145" t="s">
        <v>83</v>
      </c>
      <c r="M486" s="145"/>
      <c r="N486" s="146">
        <f>N476</f>
        <v>0</v>
      </c>
      <c r="O486" s="547">
        <f>O476</f>
        <v>24000</v>
      </c>
      <c r="P486" s="371">
        <f>P476</f>
        <v>7549.2</v>
      </c>
      <c r="Q486" s="618">
        <f>Q476</f>
        <v>24000</v>
      </c>
      <c r="R486" s="618">
        <f>R476</f>
        <v>24000</v>
      </c>
      <c r="S486" s="31"/>
      <c r="T486" s="31"/>
      <c r="U486" s="31"/>
      <c r="V486" s="31"/>
      <c r="W486" s="31"/>
      <c r="X486" s="31"/>
      <c r="Y486" s="31"/>
    </row>
    <row r="487" spans="1:25">
      <c r="A487" s="84"/>
      <c r="B487" s="31"/>
      <c r="C487" s="31"/>
      <c r="D487" s="31"/>
      <c r="E487" s="31"/>
      <c r="F487" s="31"/>
      <c r="G487" s="31"/>
      <c r="H487" s="31"/>
      <c r="I487" s="31"/>
      <c r="J487" s="64"/>
      <c r="K487" s="98"/>
      <c r="L487" s="98"/>
      <c r="M487" s="98"/>
      <c r="N487" s="99"/>
      <c r="O487" s="527"/>
      <c r="P487" s="352"/>
      <c r="Q487" s="595"/>
      <c r="R487" s="595"/>
      <c r="S487" s="31"/>
      <c r="T487" s="31"/>
      <c r="U487" s="31"/>
      <c r="V487" s="31"/>
      <c r="W487" s="31"/>
      <c r="X487" s="31"/>
      <c r="Y487" s="31"/>
    </row>
    <row r="488" spans="1:25">
      <c r="A488" s="50" t="s">
        <v>391</v>
      </c>
      <c r="B488" s="50"/>
      <c r="C488" s="50"/>
      <c r="D488" s="50"/>
      <c r="E488" s="50"/>
      <c r="F488" s="50"/>
      <c r="G488" s="50"/>
      <c r="H488" s="50"/>
      <c r="I488" s="50"/>
      <c r="J488" s="57"/>
      <c r="K488" s="49" t="s">
        <v>392</v>
      </c>
      <c r="L488" s="49" t="s">
        <v>393</v>
      </c>
      <c r="M488" s="49"/>
      <c r="N488" s="105"/>
      <c r="O488" s="531"/>
      <c r="P488" s="357"/>
      <c r="Q488" s="602"/>
      <c r="R488" s="602"/>
      <c r="S488" s="31"/>
      <c r="T488" s="31"/>
      <c r="U488" s="31"/>
      <c r="V488" s="31"/>
      <c r="W488" s="31"/>
      <c r="X488" s="31"/>
      <c r="Y488" s="31"/>
    </row>
    <row r="489" spans="1:25">
      <c r="A489" s="31" t="s">
        <v>394</v>
      </c>
      <c r="B489" s="31"/>
      <c r="C489" s="31"/>
      <c r="D489" s="31">
        <v>3</v>
      </c>
      <c r="E489" s="31"/>
      <c r="F489" s="31"/>
      <c r="G489" s="31"/>
      <c r="H489" s="31"/>
      <c r="I489" s="31"/>
      <c r="J489" s="64"/>
      <c r="K489" s="53" t="s">
        <v>93</v>
      </c>
      <c r="L489" s="54" t="s">
        <v>395</v>
      </c>
      <c r="M489" s="53"/>
      <c r="N489" s="61"/>
      <c r="O489" s="513"/>
      <c r="P489" s="354"/>
      <c r="Q489" s="598"/>
      <c r="R489" s="598"/>
      <c r="S489" s="31"/>
      <c r="T489" s="31"/>
      <c r="U489" s="31"/>
      <c r="V489" s="31"/>
      <c r="W489" s="31"/>
      <c r="X489" s="31"/>
      <c r="Y489" s="31"/>
    </row>
    <row r="490" spans="1:25">
      <c r="A490" s="31" t="s">
        <v>394</v>
      </c>
      <c r="B490" s="31"/>
      <c r="C490" s="31"/>
      <c r="D490" s="31">
        <v>3</v>
      </c>
      <c r="E490" s="31"/>
      <c r="F490" s="31"/>
      <c r="G490" s="31"/>
      <c r="H490" s="31"/>
      <c r="I490" s="31"/>
      <c r="J490" s="64" t="s">
        <v>686</v>
      </c>
      <c r="K490" s="65">
        <v>3</v>
      </c>
      <c r="L490" s="736" t="s">
        <v>9</v>
      </c>
      <c r="M490" s="737"/>
      <c r="N490" s="73">
        <f t="shared" ref="N490:R491" si="37">N491</f>
        <v>0</v>
      </c>
      <c r="O490" s="518">
        <f t="shared" si="37"/>
        <v>9000</v>
      </c>
      <c r="P490" s="344">
        <f t="shared" si="37"/>
        <v>2409.23</v>
      </c>
      <c r="Q490" s="587">
        <f t="shared" si="37"/>
        <v>4450</v>
      </c>
      <c r="R490" s="587">
        <f t="shared" si="37"/>
        <v>9000</v>
      </c>
      <c r="S490" s="31"/>
      <c r="T490" s="31"/>
      <c r="U490" s="31"/>
      <c r="V490" s="31"/>
      <c r="W490" s="31"/>
      <c r="X490" s="31"/>
      <c r="Y490" s="31"/>
    </row>
    <row r="491" spans="1:25">
      <c r="A491" s="31" t="s">
        <v>394</v>
      </c>
      <c r="B491" s="31"/>
      <c r="C491" s="31"/>
      <c r="D491" s="31">
        <v>3</v>
      </c>
      <c r="E491" s="31"/>
      <c r="F491" s="31"/>
      <c r="G491" s="31"/>
      <c r="H491" s="31"/>
      <c r="I491" s="31"/>
      <c r="J491" s="64" t="s">
        <v>686</v>
      </c>
      <c r="K491" s="150">
        <v>37</v>
      </c>
      <c r="L491" s="150" t="s">
        <v>396</v>
      </c>
      <c r="M491" s="72"/>
      <c r="N491" s="73">
        <f t="shared" si="37"/>
        <v>0</v>
      </c>
      <c r="O491" s="517">
        <f t="shared" si="37"/>
        <v>9000</v>
      </c>
      <c r="P491" s="345">
        <f t="shared" si="37"/>
        <v>2409.23</v>
      </c>
      <c r="Q491" s="588">
        <f t="shared" si="37"/>
        <v>4450</v>
      </c>
      <c r="R491" s="588">
        <f t="shared" si="37"/>
        <v>9000</v>
      </c>
      <c r="S491" s="31"/>
      <c r="T491" s="31"/>
      <c r="U491" s="31"/>
      <c r="V491" s="31"/>
      <c r="W491" s="31"/>
      <c r="X491" s="31"/>
      <c r="Y491" s="31"/>
    </row>
    <row r="492" spans="1:25">
      <c r="A492" s="31" t="s">
        <v>394</v>
      </c>
      <c r="B492" s="31"/>
      <c r="C492" s="31"/>
      <c r="D492" s="31">
        <v>3</v>
      </c>
      <c r="E492" s="31"/>
      <c r="F492" s="31"/>
      <c r="G492" s="31"/>
      <c r="H492" s="31"/>
      <c r="I492" s="31"/>
      <c r="J492" s="64" t="s">
        <v>686</v>
      </c>
      <c r="K492" s="148">
        <v>372</v>
      </c>
      <c r="L492" s="148" t="s">
        <v>397</v>
      </c>
      <c r="M492" s="148"/>
      <c r="N492" s="149">
        <f>N495</f>
        <v>0</v>
      </c>
      <c r="O492" s="572">
        <f>O495+O493+O494</f>
        <v>9000</v>
      </c>
      <c r="P492" s="372">
        <f>P495+P493+P494</f>
        <v>2409.23</v>
      </c>
      <c r="Q492" s="619">
        <f t="shared" ref="Q492:R492" si="38">Q495+Q493+Q494</f>
        <v>4450</v>
      </c>
      <c r="R492" s="619">
        <f t="shared" si="38"/>
        <v>9000</v>
      </c>
      <c r="S492" s="31"/>
      <c r="T492" s="31"/>
      <c r="U492" s="31"/>
      <c r="V492" s="31"/>
      <c r="W492" s="31"/>
      <c r="X492" s="31"/>
      <c r="Y492" s="31"/>
    </row>
    <row r="493" spans="1:25">
      <c r="A493" s="31" t="s">
        <v>394</v>
      </c>
      <c r="B493" s="31"/>
      <c r="C493" s="31"/>
      <c r="D493" s="31">
        <v>3</v>
      </c>
      <c r="E493" s="31"/>
      <c r="F493" s="31"/>
      <c r="G493" s="31"/>
      <c r="H493" s="31"/>
      <c r="I493" s="31"/>
      <c r="J493" s="64" t="s">
        <v>686</v>
      </c>
      <c r="K493" s="150">
        <v>3721</v>
      </c>
      <c r="L493" s="150" t="s">
        <v>251</v>
      </c>
      <c r="M493" s="150"/>
      <c r="N493" s="149"/>
      <c r="O493" s="551">
        <v>4000</v>
      </c>
      <c r="P493" s="373">
        <v>0</v>
      </c>
      <c r="Q493" s="620">
        <v>3150</v>
      </c>
      <c r="R493" s="620">
        <v>4000</v>
      </c>
      <c r="S493" s="31">
        <v>3150</v>
      </c>
      <c r="T493" s="31"/>
      <c r="U493" s="31"/>
      <c r="V493" s="31"/>
      <c r="W493" s="31"/>
      <c r="X493" s="31"/>
      <c r="Y493" s="31"/>
    </row>
    <row r="494" spans="1:25">
      <c r="A494" s="31" t="s">
        <v>394</v>
      </c>
      <c r="B494" s="31"/>
      <c r="C494" s="31"/>
      <c r="D494" s="31">
        <v>3</v>
      </c>
      <c r="E494" s="31"/>
      <c r="F494" s="31"/>
      <c r="G494" s="31"/>
      <c r="H494" s="31"/>
      <c r="I494" s="31"/>
      <c r="J494" s="64" t="s">
        <v>686</v>
      </c>
      <c r="K494" s="150">
        <v>3721</v>
      </c>
      <c r="L494" s="150" t="s">
        <v>398</v>
      </c>
      <c r="M494" s="150"/>
      <c r="N494" s="149"/>
      <c r="O494" s="551">
        <v>2500</v>
      </c>
      <c r="P494" s="373">
        <v>0</v>
      </c>
      <c r="Q494" s="620">
        <v>0</v>
      </c>
      <c r="R494" s="620">
        <v>2500</v>
      </c>
      <c r="S494" s="31"/>
      <c r="T494" s="31"/>
      <c r="U494" s="31"/>
      <c r="V494" s="31"/>
      <c r="W494" s="31"/>
      <c r="X494" s="31"/>
      <c r="Y494" s="31"/>
    </row>
    <row r="495" spans="1:25" ht="15.75" thickBot="1">
      <c r="A495" s="31" t="s">
        <v>394</v>
      </c>
      <c r="B495" s="26"/>
      <c r="C495" s="26"/>
      <c r="D495" s="26">
        <v>3</v>
      </c>
      <c r="E495" s="26"/>
      <c r="F495" s="26"/>
      <c r="G495" s="26"/>
      <c r="H495" s="26"/>
      <c r="I495" s="26"/>
      <c r="J495" s="32" t="s">
        <v>686</v>
      </c>
      <c r="K495" s="150">
        <v>3722</v>
      </c>
      <c r="L495" s="150" t="s">
        <v>610</v>
      </c>
      <c r="M495" s="150"/>
      <c r="N495" s="161">
        <v>0</v>
      </c>
      <c r="O495" s="551">
        <v>2500</v>
      </c>
      <c r="P495" s="373">
        <v>2409.23</v>
      </c>
      <c r="Q495" s="620">
        <v>1300</v>
      </c>
      <c r="R495" s="620">
        <v>2500</v>
      </c>
      <c r="S495" s="31">
        <v>901.38</v>
      </c>
      <c r="T495" s="31"/>
      <c r="U495" s="31"/>
      <c r="V495" s="31"/>
      <c r="W495" s="31"/>
      <c r="X495" s="31"/>
      <c r="Y495" s="31"/>
    </row>
    <row r="496" spans="1:25">
      <c r="A496" s="210"/>
      <c r="B496" s="50"/>
      <c r="C496" s="50"/>
      <c r="D496" s="50"/>
      <c r="E496" s="50"/>
      <c r="F496" s="50"/>
      <c r="G496" s="50"/>
      <c r="H496" s="50"/>
      <c r="I496" s="50"/>
      <c r="J496" s="57"/>
      <c r="K496" s="145"/>
      <c r="L496" s="145" t="s">
        <v>83</v>
      </c>
      <c r="M496" s="145"/>
      <c r="N496" s="146">
        <f>N490</f>
        <v>0</v>
      </c>
      <c r="O496" s="547">
        <f>O490</f>
        <v>9000</v>
      </c>
      <c r="P496" s="371">
        <f>P490</f>
        <v>2409.23</v>
      </c>
      <c r="Q496" s="618">
        <f>Q490</f>
        <v>4450</v>
      </c>
      <c r="R496" s="618">
        <f>R490</f>
        <v>9000</v>
      </c>
      <c r="S496" s="31"/>
      <c r="T496" s="31"/>
      <c r="U496" s="31"/>
      <c r="V496" s="31"/>
      <c r="W496" s="31"/>
      <c r="X496" s="31"/>
      <c r="Y496" s="31"/>
    </row>
    <row r="497" spans="1:25">
      <c r="A497" s="84"/>
      <c r="B497" s="31"/>
      <c r="C497" s="31"/>
      <c r="D497" s="31"/>
      <c r="E497" s="31"/>
      <c r="F497" s="31"/>
      <c r="G497" s="31"/>
      <c r="H497" s="31"/>
      <c r="I497" s="31"/>
      <c r="J497" s="64"/>
      <c r="K497" s="98"/>
      <c r="L497" s="98"/>
      <c r="M497" s="98"/>
      <c r="N497" s="99"/>
      <c r="O497" s="527"/>
      <c r="P497" s="352"/>
      <c r="Q497" s="595"/>
      <c r="R497" s="595"/>
      <c r="S497" s="31"/>
      <c r="T497" s="31"/>
      <c r="U497" s="31"/>
      <c r="V497" s="31"/>
      <c r="W497" s="31"/>
      <c r="X497" s="31"/>
      <c r="Y497" s="31"/>
    </row>
    <row r="498" spans="1:25">
      <c r="A498" s="49"/>
      <c r="B498" s="49"/>
      <c r="C498" s="49"/>
      <c r="D498" s="49"/>
      <c r="E498" s="49"/>
      <c r="F498" s="49"/>
      <c r="G498" s="49"/>
      <c r="H498" s="49"/>
      <c r="I498" s="49"/>
      <c r="J498" s="211"/>
      <c r="K498" s="49" t="s">
        <v>399</v>
      </c>
      <c r="L498" s="771" t="s">
        <v>400</v>
      </c>
      <c r="M498" s="771"/>
      <c r="N498" s="105"/>
      <c r="O498" s="531"/>
      <c r="P498" s="357"/>
      <c r="Q498" s="602"/>
      <c r="R498" s="602"/>
      <c r="S498" s="31"/>
      <c r="T498" s="31"/>
      <c r="U498" s="31"/>
      <c r="V498" s="31"/>
      <c r="W498" s="31"/>
      <c r="X498" s="31"/>
      <c r="Y498" s="31"/>
    </row>
    <row r="499" spans="1:25">
      <c r="A499" s="54" t="s">
        <v>401</v>
      </c>
      <c r="B499" s="54"/>
      <c r="C499" s="54"/>
      <c r="D499" s="54"/>
      <c r="E499" s="54"/>
      <c r="F499" s="54"/>
      <c r="G499" s="54"/>
      <c r="H499" s="54"/>
      <c r="I499" s="54"/>
      <c r="J499" s="60"/>
      <c r="K499" s="54" t="s">
        <v>402</v>
      </c>
      <c r="L499" s="54"/>
      <c r="M499" s="54"/>
      <c r="N499" s="55"/>
      <c r="O499" s="515"/>
      <c r="P499" s="354"/>
      <c r="Q499" s="615"/>
      <c r="R499" s="615"/>
      <c r="S499" s="31"/>
      <c r="T499" s="31"/>
      <c r="U499" s="31"/>
      <c r="V499" s="31"/>
      <c r="W499" s="31"/>
      <c r="X499" s="31"/>
      <c r="Y499" s="31"/>
    </row>
    <row r="500" spans="1:25">
      <c r="A500" s="54" t="s">
        <v>403</v>
      </c>
      <c r="B500" s="54"/>
      <c r="C500" s="54"/>
      <c r="D500" s="54"/>
      <c r="E500" s="54"/>
      <c r="F500" s="54"/>
      <c r="G500" s="54"/>
      <c r="H500" s="54"/>
      <c r="I500" s="54"/>
      <c r="J500" s="60"/>
      <c r="K500" s="53" t="s">
        <v>102</v>
      </c>
      <c r="L500" s="54" t="s">
        <v>404</v>
      </c>
      <c r="M500" s="53"/>
      <c r="N500" s="61"/>
      <c r="O500" s="513"/>
      <c r="P500" s="354"/>
      <c r="Q500" s="598"/>
      <c r="R500" s="598"/>
      <c r="S500" s="31"/>
      <c r="T500" s="31"/>
      <c r="U500" s="31"/>
      <c r="V500" s="31"/>
      <c r="W500" s="31"/>
      <c r="X500" s="31"/>
      <c r="Y500" s="31"/>
    </row>
    <row r="501" spans="1:25">
      <c r="A501" s="31" t="s">
        <v>403</v>
      </c>
      <c r="B501" s="26"/>
      <c r="C501" s="26"/>
      <c r="D501" s="26">
        <v>3</v>
      </c>
      <c r="E501" s="26"/>
      <c r="F501" s="26"/>
      <c r="G501" s="26"/>
      <c r="H501" s="26"/>
      <c r="I501" s="26"/>
      <c r="J501" s="32" t="s">
        <v>687</v>
      </c>
      <c r="K501" s="148">
        <v>3</v>
      </c>
      <c r="L501" s="148" t="s">
        <v>9</v>
      </c>
      <c r="M501" s="148"/>
      <c r="N501" s="149">
        <f t="shared" ref="N501:R503" si="39">N502</f>
        <v>2000</v>
      </c>
      <c r="O501" s="548">
        <f t="shared" si="39"/>
        <v>7000</v>
      </c>
      <c r="P501" s="372">
        <f t="shared" si="39"/>
        <v>2000</v>
      </c>
      <c r="Q501" s="619">
        <f t="shared" si="39"/>
        <v>1000</v>
      </c>
      <c r="R501" s="619">
        <f t="shared" si="39"/>
        <v>7000</v>
      </c>
      <c r="S501" s="31"/>
      <c r="T501" s="31"/>
      <c r="U501" s="31"/>
      <c r="V501" s="31"/>
      <c r="W501" s="31"/>
      <c r="X501" s="31"/>
      <c r="Y501" s="31"/>
    </row>
    <row r="502" spans="1:25">
      <c r="A502" s="31" t="s">
        <v>403</v>
      </c>
      <c r="B502" s="26"/>
      <c r="C502" s="26"/>
      <c r="D502" s="26">
        <v>3</v>
      </c>
      <c r="E502" s="26"/>
      <c r="F502" s="26"/>
      <c r="G502" s="26"/>
      <c r="H502" s="26"/>
      <c r="I502" s="26"/>
      <c r="J502" s="32" t="s">
        <v>687</v>
      </c>
      <c r="K502" s="150">
        <v>37</v>
      </c>
      <c r="L502" s="150" t="s">
        <v>405</v>
      </c>
      <c r="M502" s="150"/>
      <c r="N502" s="161">
        <f t="shared" si="39"/>
        <v>2000</v>
      </c>
      <c r="O502" s="551">
        <f t="shared" si="39"/>
        <v>7000</v>
      </c>
      <c r="P502" s="373">
        <f t="shared" si="39"/>
        <v>2000</v>
      </c>
      <c r="Q502" s="620">
        <f t="shared" si="39"/>
        <v>1000</v>
      </c>
      <c r="R502" s="620">
        <f t="shared" si="39"/>
        <v>7000</v>
      </c>
      <c r="S502" s="31"/>
      <c r="T502" s="31"/>
      <c r="U502" s="31"/>
      <c r="V502" s="31"/>
      <c r="W502" s="31"/>
      <c r="X502" s="31"/>
      <c r="Y502" s="31"/>
    </row>
    <row r="503" spans="1:25">
      <c r="A503" s="31" t="s">
        <v>403</v>
      </c>
      <c r="B503" s="26"/>
      <c r="C503" s="26"/>
      <c r="D503" s="26">
        <v>3</v>
      </c>
      <c r="E503" s="26"/>
      <c r="F503" s="26"/>
      <c r="G503" s="26"/>
      <c r="H503" s="26"/>
      <c r="I503" s="26"/>
      <c r="J503" s="32" t="s">
        <v>687</v>
      </c>
      <c r="K503" s="148">
        <v>372</v>
      </c>
      <c r="L503" s="148" t="s">
        <v>397</v>
      </c>
      <c r="M503" s="148"/>
      <c r="N503" s="149">
        <f t="shared" si="39"/>
        <v>2000</v>
      </c>
      <c r="O503" s="548">
        <f t="shared" si="39"/>
        <v>7000</v>
      </c>
      <c r="P503" s="372">
        <f t="shared" si="39"/>
        <v>2000</v>
      </c>
      <c r="Q503" s="619">
        <f t="shared" si="39"/>
        <v>1000</v>
      </c>
      <c r="R503" s="619">
        <f t="shared" si="39"/>
        <v>7000</v>
      </c>
      <c r="S503" s="31"/>
      <c r="T503" s="31"/>
      <c r="U503" s="31"/>
      <c r="V503" s="31"/>
      <c r="W503" s="31"/>
      <c r="X503" s="31"/>
      <c r="Y503" s="31"/>
    </row>
    <row r="504" spans="1:25" ht="15.75" thickBot="1">
      <c r="A504" s="31" t="s">
        <v>403</v>
      </c>
      <c r="B504" s="26"/>
      <c r="C504" s="26"/>
      <c r="D504" s="26">
        <v>3</v>
      </c>
      <c r="E504" s="26"/>
      <c r="F504" s="26"/>
      <c r="G504" s="26"/>
      <c r="H504" s="26"/>
      <c r="I504" s="26"/>
      <c r="J504" s="32" t="s">
        <v>687</v>
      </c>
      <c r="K504" s="150">
        <v>3721</v>
      </c>
      <c r="L504" s="150" t="s">
        <v>397</v>
      </c>
      <c r="M504" s="150"/>
      <c r="N504" s="161">
        <v>2000</v>
      </c>
      <c r="O504" s="551">
        <v>7000</v>
      </c>
      <c r="P504" s="373">
        <v>2000</v>
      </c>
      <c r="Q504" s="620">
        <v>1000</v>
      </c>
      <c r="R504" s="620">
        <v>7000</v>
      </c>
      <c r="S504" s="31">
        <v>1000</v>
      </c>
      <c r="T504" s="31"/>
      <c r="U504" s="31"/>
      <c r="V504" s="31"/>
      <c r="W504" s="31"/>
      <c r="X504" s="31"/>
      <c r="Y504" s="31"/>
    </row>
    <row r="505" spans="1:25">
      <c r="A505" s="210"/>
      <c r="B505" s="50"/>
      <c r="C505" s="50"/>
      <c r="D505" s="50"/>
      <c r="E505" s="50"/>
      <c r="F505" s="50"/>
      <c r="G505" s="50"/>
      <c r="H505" s="50"/>
      <c r="I505" s="50"/>
      <c r="J505" s="57"/>
      <c r="K505" s="145"/>
      <c r="L505" s="145" t="s">
        <v>83</v>
      </c>
      <c r="M505" s="145"/>
      <c r="N505" s="146">
        <f>N501</f>
        <v>2000</v>
      </c>
      <c r="O505" s="547">
        <f>O501</f>
        <v>7000</v>
      </c>
      <c r="P505" s="371">
        <f>P501</f>
        <v>2000</v>
      </c>
      <c r="Q505" s="618">
        <f>Q501</f>
        <v>1000</v>
      </c>
      <c r="R505" s="618">
        <f>R501</f>
        <v>7000</v>
      </c>
      <c r="S505" s="31"/>
      <c r="T505" s="31"/>
      <c r="U505" s="31"/>
      <c r="V505" s="31"/>
      <c r="W505" s="31"/>
      <c r="X505" s="31"/>
      <c r="Y505" s="31"/>
    </row>
    <row r="506" spans="1:25">
      <c r="A506" s="212"/>
      <c r="B506" s="26"/>
      <c r="C506" s="26"/>
      <c r="D506" s="26"/>
      <c r="E506" s="26"/>
      <c r="F506" s="26"/>
      <c r="G506" s="26"/>
      <c r="H506" s="26"/>
      <c r="I506" s="26"/>
      <c r="J506" s="32"/>
      <c r="K506" s="156"/>
      <c r="L506" s="156"/>
      <c r="M506" s="156"/>
      <c r="N506" s="29"/>
      <c r="O506" s="504"/>
      <c r="P506" s="367"/>
      <c r="Q506" s="621"/>
      <c r="R506" s="621"/>
      <c r="S506" s="31"/>
      <c r="T506" s="31"/>
      <c r="U506" s="31"/>
      <c r="V506" s="31"/>
      <c r="W506" s="31"/>
      <c r="X506" s="31"/>
      <c r="Y506" s="31"/>
    </row>
    <row r="507" spans="1:25">
      <c r="A507" s="49"/>
      <c r="B507" s="49"/>
      <c r="C507" s="49"/>
      <c r="D507" s="49"/>
      <c r="E507" s="49"/>
      <c r="F507" s="49"/>
      <c r="G507" s="49"/>
      <c r="H507" s="49"/>
      <c r="I507" s="49"/>
      <c r="J507" s="211"/>
      <c r="K507" s="49" t="s">
        <v>406</v>
      </c>
      <c r="L507" s="771" t="s">
        <v>407</v>
      </c>
      <c r="M507" s="771"/>
      <c r="N507" s="105"/>
      <c r="O507" s="531"/>
      <c r="P507" s="357"/>
      <c r="Q507" s="602"/>
      <c r="R507" s="602"/>
      <c r="S507" s="31"/>
      <c r="T507" s="31"/>
      <c r="U507" s="31"/>
      <c r="V507" s="31"/>
      <c r="W507" s="31"/>
      <c r="X507" s="31"/>
      <c r="Y507" s="31"/>
    </row>
    <row r="508" spans="1:25">
      <c r="A508" s="54" t="s">
        <v>408</v>
      </c>
      <c r="B508" s="54">
        <v>1</v>
      </c>
      <c r="C508" s="54"/>
      <c r="D508" s="54">
        <v>3</v>
      </c>
      <c r="E508" s="54"/>
      <c r="F508" s="54"/>
      <c r="G508" s="54"/>
      <c r="H508" s="54"/>
      <c r="I508" s="54"/>
      <c r="J508" s="60"/>
      <c r="K508" s="53" t="s">
        <v>102</v>
      </c>
      <c r="L508" s="54" t="s">
        <v>409</v>
      </c>
      <c r="M508" s="53"/>
      <c r="N508" s="61"/>
      <c r="O508" s="513"/>
      <c r="P508" s="354"/>
      <c r="Q508" s="598"/>
      <c r="R508" s="598"/>
      <c r="S508" s="31"/>
      <c r="T508" s="31"/>
      <c r="U508" s="31"/>
      <c r="V508" s="31"/>
      <c r="W508" s="31"/>
      <c r="X508" s="31"/>
      <c r="Y508" s="31"/>
    </row>
    <row r="509" spans="1:25">
      <c r="A509" s="31" t="s">
        <v>408</v>
      </c>
      <c r="B509" s="26">
        <v>1</v>
      </c>
      <c r="C509" s="26"/>
      <c r="D509" s="31">
        <v>3</v>
      </c>
      <c r="E509" s="26"/>
      <c r="F509" s="26"/>
      <c r="G509" s="26"/>
      <c r="H509" s="26"/>
      <c r="I509" s="26"/>
      <c r="J509" s="32" t="s">
        <v>688</v>
      </c>
      <c r="K509" s="148">
        <v>3</v>
      </c>
      <c r="L509" s="148" t="s">
        <v>9</v>
      </c>
      <c r="M509" s="148"/>
      <c r="N509" s="149">
        <f t="shared" ref="N509:R510" si="40">N510</f>
        <v>42600</v>
      </c>
      <c r="O509" s="548">
        <f t="shared" si="40"/>
        <v>14000</v>
      </c>
      <c r="P509" s="372">
        <f t="shared" si="40"/>
        <v>429</v>
      </c>
      <c r="Q509" s="619">
        <f t="shared" si="40"/>
        <v>200</v>
      </c>
      <c r="R509" s="619">
        <f t="shared" si="40"/>
        <v>14000</v>
      </c>
      <c r="S509" s="31"/>
      <c r="T509" s="31"/>
      <c r="U509" s="31"/>
      <c r="V509" s="31"/>
      <c r="W509" s="31"/>
      <c r="X509" s="31"/>
      <c r="Y509" s="31"/>
    </row>
    <row r="510" spans="1:25">
      <c r="A510" s="31" t="s">
        <v>408</v>
      </c>
      <c r="B510" s="26">
        <v>1</v>
      </c>
      <c r="C510" s="26"/>
      <c r="D510" s="31">
        <v>3</v>
      </c>
      <c r="E510" s="26"/>
      <c r="F510" s="26"/>
      <c r="G510" s="26"/>
      <c r="H510" s="26"/>
      <c r="I510" s="26"/>
      <c r="J510" s="32" t="s">
        <v>688</v>
      </c>
      <c r="K510" s="150">
        <v>38</v>
      </c>
      <c r="L510" s="151" t="s">
        <v>80</v>
      </c>
      <c r="M510" s="152"/>
      <c r="N510" s="153">
        <f t="shared" si="40"/>
        <v>42600</v>
      </c>
      <c r="O510" s="549">
        <f t="shared" si="40"/>
        <v>14000</v>
      </c>
      <c r="P510" s="373">
        <f t="shared" si="40"/>
        <v>429</v>
      </c>
      <c r="Q510" s="620">
        <f t="shared" si="40"/>
        <v>200</v>
      </c>
      <c r="R510" s="620">
        <f t="shared" si="40"/>
        <v>14000</v>
      </c>
      <c r="S510" s="31"/>
      <c r="T510" s="31"/>
      <c r="U510" s="31"/>
      <c r="V510" s="31"/>
      <c r="W510" s="31"/>
      <c r="X510" s="31"/>
      <c r="Y510" s="31"/>
    </row>
    <row r="511" spans="1:25">
      <c r="A511" s="31" t="s">
        <v>408</v>
      </c>
      <c r="B511" s="26">
        <v>1</v>
      </c>
      <c r="C511" s="26"/>
      <c r="D511" s="31">
        <v>3</v>
      </c>
      <c r="E511" s="26"/>
      <c r="F511" s="26"/>
      <c r="G511" s="26"/>
      <c r="H511" s="26"/>
      <c r="I511" s="26"/>
      <c r="J511" s="32" t="s">
        <v>688</v>
      </c>
      <c r="K511" s="148">
        <v>381</v>
      </c>
      <c r="L511" s="769" t="s">
        <v>410</v>
      </c>
      <c r="M511" s="770"/>
      <c r="N511" s="158">
        <f>N512+N513+N514+N516+N515</f>
        <v>42600</v>
      </c>
      <c r="O511" s="550">
        <f>O512+O513+O514+O516+O515</f>
        <v>14000</v>
      </c>
      <c r="P511" s="372">
        <f>P512+P513+P514+P516+P515</f>
        <v>429</v>
      </c>
      <c r="Q511" s="619">
        <f>Q512+Q513+Q514+Q516+Q515</f>
        <v>200</v>
      </c>
      <c r="R511" s="619">
        <f>R512+R513+R514+R516+R515</f>
        <v>14000</v>
      </c>
      <c r="S511" s="31"/>
      <c r="T511" s="31"/>
      <c r="U511" s="31"/>
      <c r="V511" s="31"/>
      <c r="W511" s="31"/>
      <c r="X511" s="31"/>
      <c r="Y511" s="31"/>
    </row>
    <row r="512" spans="1:25">
      <c r="A512" s="31" t="s">
        <v>408</v>
      </c>
      <c r="B512" s="26">
        <v>1</v>
      </c>
      <c r="C512" s="26"/>
      <c r="D512" s="31">
        <v>3</v>
      </c>
      <c r="E512" s="26"/>
      <c r="F512" s="26"/>
      <c r="G512" s="26"/>
      <c r="H512" s="26"/>
      <c r="I512" s="26"/>
      <c r="J512" s="32" t="s">
        <v>688</v>
      </c>
      <c r="K512" s="150">
        <v>3811</v>
      </c>
      <c r="L512" s="150" t="s">
        <v>411</v>
      </c>
      <c r="M512" s="150"/>
      <c r="N512" s="161">
        <v>13600</v>
      </c>
      <c r="O512" s="551">
        <v>2000</v>
      </c>
      <c r="P512" s="373">
        <v>0</v>
      </c>
      <c r="Q512" s="620">
        <v>0</v>
      </c>
      <c r="R512" s="620">
        <v>2000</v>
      </c>
      <c r="S512" s="98">
        <v>200</v>
      </c>
      <c r="T512" s="98"/>
      <c r="U512" s="98"/>
      <c r="V512" s="98"/>
      <c r="W512" s="98"/>
      <c r="X512" s="98"/>
      <c r="Y512" s="98"/>
    </row>
    <row r="513" spans="1:25">
      <c r="A513" s="31" t="s">
        <v>408</v>
      </c>
      <c r="B513" s="26">
        <v>1</v>
      </c>
      <c r="C513" s="26"/>
      <c r="D513" s="31">
        <v>3</v>
      </c>
      <c r="E513" s="26"/>
      <c r="F513" s="26"/>
      <c r="G513" s="26"/>
      <c r="H513" s="26"/>
      <c r="I513" s="26"/>
      <c r="J513" s="32" t="s">
        <v>689</v>
      </c>
      <c r="K513" s="170">
        <v>3811</v>
      </c>
      <c r="L513" s="767" t="s">
        <v>412</v>
      </c>
      <c r="M513" s="768"/>
      <c r="N513" s="164">
        <v>29000</v>
      </c>
      <c r="O513" s="552">
        <v>10000</v>
      </c>
      <c r="P513" s="375">
        <v>0</v>
      </c>
      <c r="Q513" s="622">
        <v>200</v>
      </c>
      <c r="R513" s="622">
        <v>10000</v>
      </c>
      <c r="S513" s="98"/>
      <c r="T513" s="98"/>
      <c r="U513" s="98"/>
      <c r="V513" s="98"/>
      <c r="W513" s="98"/>
      <c r="X513" s="98"/>
      <c r="Y513" s="98"/>
    </row>
    <row r="514" spans="1:25" ht="15.75" thickBot="1">
      <c r="A514" s="31" t="s">
        <v>408</v>
      </c>
      <c r="B514" s="26">
        <v>1</v>
      </c>
      <c r="C514" s="26"/>
      <c r="D514" s="31">
        <v>3</v>
      </c>
      <c r="E514" s="26"/>
      <c r="F514" s="26"/>
      <c r="G514" s="26"/>
      <c r="H514" s="26"/>
      <c r="I514" s="26"/>
      <c r="J514" s="32" t="s">
        <v>688</v>
      </c>
      <c r="K514" s="150">
        <v>3811</v>
      </c>
      <c r="L514" s="213" t="s">
        <v>413</v>
      </c>
      <c r="M514" s="213"/>
      <c r="N514" s="174">
        <v>0</v>
      </c>
      <c r="O514" s="555">
        <v>2000</v>
      </c>
      <c r="P514" s="375">
        <v>429</v>
      </c>
      <c r="Q514" s="622">
        <v>0</v>
      </c>
      <c r="R514" s="622">
        <v>2000</v>
      </c>
      <c r="S514" s="98"/>
      <c r="T514" s="98"/>
      <c r="U514" s="98"/>
      <c r="V514" s="98"/>
      <c r="W514" s="98"/>
      <c r="X514" s="98"/>
      <c r="Y514" s="98"/>
    </row>
    <row r="515" spans="1:25" hidden="1">
      <c r="A515" s="31" t="s">
        <v>408</v>
      </c>
      <c r="B515" s="26">
        <v>1</v>
      </c>
      <c r="C515" s="26"/>
      <c r="D515" s="31">
        <v>3</v>
      </c>
      <c r="E515" s="26"/>
      <c r="F515" s="26"/>
      <c r="G515" s="26"/>
      <c r="H515" s="26"/>
      <c r="I515" s="26"/>
      <c r="J515" s="32">
        <v>820</v>
      </c>
      <c r="K515" s="182">
        <v>3811</v>
      </c>
      <c r="L515" s="214" t="s">
        <v>414</v>
      </c>
      <c r="M515" s="214"/>
      <c r="N515" s="161">
        <v>0</v>
      </c>
      <c r="O515" s="551">
        <v>0</v>
      </c>
      <c r="P515" s="375">
        <v>0</v>
      </c>
      <c r="Q515" s="622">
        <v>0</v>
      </c>
      <c r="R515" s="622">
        <v>0</v>
      </c>
      <c r="S515" s="98"/>
      <c r="T515" s="98"/>
      <c r="U515" s="98"/>
      <c r="V515" s="98"/>
      <c r="W515" s="98"/>
      <c r="X515" s="98"/>
      <c r="Y515" s="98"/>
    </row>
    <row r="516" spans="1:25" ht="15.75" hidden="1" thickBot="1">
      <c r="A516" s="31" t="s">
        <v>408</v>
      </c>
      <c r="B516" s="26">
        <v>1</v>
      </c>
      <c r="C516" s="26"/>
      <c r="D516" s="31">
        <v>3</v>
      </c>
      <c r="E516" s="26"/>
      <c r="F516" s="26"/>
      <c r="G516" s="26"/>
      <c r="H516" s="26"/>
      <c r="I516" s="26"/>
      <c r="J516" s="32" t="s">
        <v>688</v>
      </c>
      <c r="K516" s="191">
        <v>3811</v>
      </c>
      <c r="L516" s="215" t="s">
        <v>415</v>
      </c>
      <c r="M516" s="215"/>
      <c r="N516" s="216">
        <v>0</v>
      </c>
      <c r="O516" s="573">
        <v>0</v>
      </c>
      <c r="P516" s="375">
        <v>0</v>
      </c>
      <c r="Q516" s="622">
        <v>0</v>
      </c>
      <c r="R516" s="622">
        <v>0</v>
      </c>
      <c r="S516" s="98"/>
      <c r="T516" s="98"/>
      <c r="U516" s="98"/>
      <c r="V516" s="98"/>
      <c r="W516" s="98"/>
      <c r="X516" s="98"/>
      <c r="Y516" s="98"/>
    </row>
    <row r="517" spans="1:25">
      <c r="A517" s="210"/>
      <c r="B517" s="50"/>
      <c r="C517" s="50"/>
      <c r="D517" s="50"/>
      <c r="E517" s="50"/>
      <c r="F517" s="50"/>
      <c r="G517" s="50"/>
      <c r="H517" s="50"/>
      <c r="I517" s="50"/>
      <c r="J517" s="57"/>
      <c r="K517" s="96"/>
      <c r="L517" s="96" t="s">
        <v>83</v>
      </c>
      <c r="M517" s="96"/>
      <c r="N517" s="97">
        <f>N509</f>
        <v>42600</v>
      </c>
      <c r="O517" s="526">
        <f>O509</f>
        <v>14000</v>
      </c>
      <c r="P517" s="371">
        <f>P509</f>
        <v>429</v>
      </c>
      <c r="Q517" s="618">
        <f>Q509</f>
        <v>200</v>
      </c>
      <c r="R517" s="618">
        <f>R509</f>
        <v>14000</v>
      </c>
      <c r="S517" s="31"/>
      <c r="T517" s="31"/>
      <c r="U517" s="31"/>
      <c r="V517" s="31"/>
      <c r="W517" s="31"/>
      <c r="X517" s="31"/>
      <c r="Y517" s="31"/>
    </row>
    <row r="518" spans="1:25">
      <c r="A518" s="212"/>
      <c r="B518" s="26"/>
      <c r="C518" s="26"/>
      <c r="D518" s="26"/>
      <c r="E518" s="26"/>
      <c r="F518" s="26"/>
      <c r="G518" s="26"/>
      <c r="H518" s="26"/>
      <c r="I518" s="26"/>
      <c r="J518" s="32"/>
      <c r="K518" s="156"/>
      <c r="L518" s="156"/>
      <c r="M518" s="156"/>
      <c r="N518" s="29"/>
      <c r="O518" s="504"/>
      <c r="P518" s="367"/>
      <c r="Q518" s="621"/>
      <c r="R518" s="621"/>
      <c r="S518" s="31"/>
      <c r="T518" s="31"/>
      <c r="U518" s="31"/>
      <c r="V518" s="31"/>
      <c r="W518" s="31"/>
      <c r="X518" s="31"/>
      <c r="Y518" s="31"/>
    </row>
    <row r="519" spans="1:25">
      <c r="A519" s="210"/>
      <c r="B519" s="50"/>
      <c r="C519" s="50"/>
      <c r="D519" s="50"/>
      <c r="E519" s="50"/>
      <c r="F519" s="50"/>
      <c r="G519" s="50"/>
      <c r="H519" s="50"/>
      <c r="I519" s="50"/>
      <c r="J519" s="57"/>
      <c r="K519" s="49" t="s">
        <v>416</v>
      </c>
      <c r="L519" s="771" t="s">
        <v>417</v>
      </c>
      <c r="M519" s="771"/>
      <c r="N519" s="105"/>
      <c r="O519" s="531"/>
      <c r="P519" s="357"/>
      <c r="Q519" s="602"/>
      <c r="R519" s="602"/>
      <c r="S519" s="98"/>
      <c r="T519" s="98"/>
      <c r="U519" s="98"/>
      <c r="V519" s="98"/>
      <c r="W519" s="98"/>
      <c r="X519" s="98"/>
      <c r="Y519" s="98"/>
    </row>
    <row r="520" spans="1:25">
      <c r="A520" s="54" t="s">
        <v>418</v>
      </c>
      <c r="B520" s="54"/>
      <c r="C520" s="54"/>
      <c r="D520" s="54"/>
      <c r="E520" s="54"/>
      <c r="F520" s="54"/>
      <c r="G520" s="54"/>
      <c r="H520" s="54"/>
      <c r="I520" s="54"/>
      <c r="J520" s="60"/>
      <c r="K520" s="53" t="s">
        <v>65</v>
      </c>
      <c r="L520" s="54" t="s">
        <v>419</v>
      </c>
      <c r="M520" s="53"/>
      <c r="N520" s="61"/>
      <c r="O520" s="513"/>
      <c r="P520" s="354"/>
      <c r="Q520" s="598"/>
      <c r="R520" s="598"/>
      <c r="S520" s="31"/>
      <c r="T520" s="31"/>
      <c r="U520" s="31"/>
      <c r="V520" s="31"/>
      <c r="W520" s="31"/>
      <c r="X520" s="31"/>
      <c r="Y520" s="31"/>
    </row>
    <row r="521" spans="1:25">
      <c r="A521" s="26" t="s">
        <v>420</v>
      </c>
      <c r="B521" s="26"/>
      <c r="C521" s="26"/>
      <c r="D521" s="26">
        <v>3</v>
      </c>
      <c r="E521" s="26"/>
      <c r="F521" s="26"/>
      <c r="G521" s="26"/>
      <c r="H521" s="26"/>
      <c r="I521" s="26"/>
      <c r="J521" s="32" t="s">
        <v>690</v>
      </c>
      <c r="K521" s="148">
        <v>3</v>
      </c>
      <c r="L521" s="148" t="s">
        <v>9</v>
      </c>
      <c r="M521" s="148"/>
      <c r="N521" s="149">
        <f>N522+N525</f>
        <v>3000</v>
      </c>
      <c r="O521" s="548">
        <f>O522+O525</f>
        <v>700</v>
      </c>
      <c r="P521" s="372">
        <f>P522+P525</f>
        <v>0</v>
      </c>
      <c r="Q521" s="619">
        <f>Q522+Q525</f>
        <v>0</v>
      </c>
      <c r="R521" s="619">
        <f>R522+R525</f>
        <v>700</v>
      </c>
      <c r="S521" s="31"/>
      <c r="T521" s="31"/>
      <c r="U521" s="31"/>
      <c r="V521" s="31"/>
      <c r="W521" s="31"/>
      <c r="X521" s="31"/>
      <c r="Y521" s="31"/>
    </row>
    <row r="522" spans="1:25" hidden="1">
      <c r="A522" s="26" t="s">
        <v>420</v>
      </c>
      <c r="B522" s="26"/>
      <c r="C522" s="26"/>
      <c r="D522" s="26">
        <v>3</v>
      </c>
      <c r="E522" s="26"/>
      <c r="F522" s="26"/>
      <c r="G522" s="26"/>
      <c r="H522" s="26"/>
      <c r="I522" s="26"/>
      <c r="J522" s="32">
        <v>810</v>
      </c>
      <c r="K522" s="150">
        <v>32</v>
      </c>
      <c r="L522" s="151" t="s">
        <v>26</v>
      </c>
      <c r="M522" s="152"/>
      <c r="N522" s="153">
        <f t="shared" ref="N522:R523" si="41">N523</f>
        <v>0</v>
      </c>
      <c r="O522" s="549">
        <f t="shared" si="41"/>
        <v>0</v>
      </c>
      <c r="P522" s="372">
        <f t="shared" si="41"/>
        <v>0</v>
      </c>
      <c r="Q522" s="620">
        <f t="shared" si="41"/>
        <v>0</v>
      </c>
      <c r="R522" s="620">
        <f t="shared" si="41"/>
        <v>0</v>
      </c>
      <c r="S522" s="31"/>
      <c r="T522" s="31"/>
      <c r="U522" s="31"/>
      <c r="V522" s="31"/>
      <c r="W522" s="31"/>
      <c r="X522" s="31"/>
      <c r="Y522" s="31"/>
    </row>
    <row r="523" spans="1:25" hidden="1">
      <c r="A523" s="26" t="s">
        <v>420</v>
      </c>
      <c r="B523" s="26"/>
      <c r="C523" s="26"/>
      <c r="D523" s="26">
        <v>3</v>
      </c>
      <c r="E523" s="26"/>
      <c r="F523" s="26"/>
      <c r="G523" s="26"/>
      <c r="H523" s="26"/>
      <c r="I523" s="26"/>
      <c r="J523" s="32">
        <v>810</v>
      </c>
      <c r="K523" s="148">
        <v>323</v>
      </c>
      <c r="L523" s="148" t="s">
        <v>67</v>
      </c>
      <c r="M523" s="217"/>
      <c r="N523" s="218">
        <f t="shared" si="41"/>
        <v>0</v>
      </c>
      <c r="O523" s="574">
        <f t="shared" si="41"/>
        <v>0</v>
      </c>
      <c r="P523" s="372">
        <f t="shared" si="41"/>
        <v>0</v>
      </c>
      <c r="Q523" s="619">
        <f t="shared" si="41"/>
        <v>0</v>
      </c>
      <c r="R523" s="619">
        <f t="shared" si="41"/>
        <v>0</v>
      </c>
      <c r="S523" s="31"/>
      <c r="T523" s="31"/>
      <c r="U523" s="31"/>
      <c r="V523" s="31"/>
      <c r="W523" s="31"/>
      <c r="X523" s="31"/>
      <c r="Y523" s="31"/>
    </row>
    <row r="524" spans="1:25" hidden="1">
      <c r="A524" s="26" t="s">
        <v>420</v>
      </c>
      <c r="B524" s="26"/>
      <c r="C524" s="26"/>
      <c r="D524" s="26">
        <v>3</v>
      </c>
      <c r="E524" s="26"/>
      <c r="F524" s="26"/>
      <c r="G524" s="26"/>
      <c r="H524" s="26"/>
      <c r="I524" s="26"/>
      <c r="J524" s="32">
        <v>810</v>
      </c>
      <c r="K524" s="150">
        <v>3232</v>
      </c>
      <c r="L524" s="150" t="s">
        <v>421</v>
      </c>
      <c r="M524" s="208"/>
      <c r="N524" s="209">
        <v>0</v>
      </c>
      <c r="O524" s="571">
        <v>0</v>
      </c>
      <c r="P524" s="372">
        <v>0</v>
      </c>
      <c r="Q524" s="620">
        <v>0</v>
      </c>
      <c r="R524" s="620">
        <v>0</v>
      </c>
      <c r="S524" s="31"/>
      <c r="T524" s="31"/>
      <c r="U524" s="31"/>
      <c r="V524" s="31"/>
      <c r="W524" s="31"/>
      <c r="X524" s="31"/>
      <c r="Y524" s="31"/>
    </row>
    <row r="525" spans="1:25">
      <c r="A525" s="26" t="s">
        <v>420</v>
      </c>
      <c r="B525" s="26"/>
      <c r="C525" s="26"/>
      <c r="D525" s="26">
        <v>3</v>
      </c>
      <c r="E525" s="26"/>
      <c r="F525" s="26"/>
      <c r="G525" s="26"/>
      <c r="H525" s="26"/>
      <c r="I525" s="26"/>
      <c r="J525" s="32" t="s">
        <v>690</v>
      </c>
      <c r="K525" s="150">
        <v>38</v>
      </c>
      <c r="L525" s="150" t="s">
        <v>95</v>
      </c>
      <c r="M525" s="150"/>
      <c r="N525" s="161">
        <f t="shared" ref="N525:R526" si="42">N526</f>
        <v>3000</v>
      </c>
      <c r="O525" s="551">
        <f t="shared" si="42"/>
        <v>700</v>
      </c>
      <c r="P525" s="373">
        <f t="shared" si="42"/>
        <v>0</v>
      </c>
      <c r="Q525" s="620">
        <f t="shared" si="42"/>
        <v>0</v>
      </c>
      <c r="R525" s="620">
        <f t="shared" si="42"/>
        <v>700</v>
      </c>
      <c r="S525" s="31"/>
      <c r="T525" s="31"/>
      <c r="U525" s="31"/>
      <c r="V525" s="31"/>
      <c r="W525" s="31"/>
      <c r="X525" s="31"/>
      <c r="Y525" s="31"/>
    </row>
    <row r="526" spans="1:25">
      <c r="A526" s="26" t="s">
        <v>420</v>
      </c>
      <c r="B526" s="26"/>
      <c r="C526" s="26"/>
      <c r="D526" s="26">
        <v>3</v>
      </c>
      <c r="E526" s="26"/>
      <c r="F526" s="26"/>
      <c r="G526" s="26"/>
      <c r="H526" s="26"/>
      <c r="I526" s="26"/>
      <c r="J526" s="32" t="s">
        <v>690</v>
      </c>
      <c r="K526" s="148">
        <v>381</v>
      </c>
      <c r="L526" s="187" t="s">
        <v>96</v>
      </c>
      <c r="M526" s="188"/>
      <c r="N526" s="190">
        <f t="shared" si="42"/>
        <v>3000</v>
      </c>
      <c r="O526" s="563">
        <f t="shared" si="42"/>
        <v>700</v>
      </c>
      <c r="P526" s="372">
        <f t="shared" si="42"/>
        <v>0</v>
      </c>
      <c r="Q526" s="619">
        <f t="shared" si="42"/>
        <v>0</v>
      </c>
      <c r="R526" s="619">
        <f t="shared" si="42"/>
        <v>700</v>
      </c>
      <c r="S526" s="31"/>
      <c r="T526" s="31"/>
      <c r="U526" s="31"/>
      <c r="V526" s="31"/>
      <c r="W526" s="31"/>
      <c r="X526" s="31"/>
      <c r="Y526" s="31"/>
    </row>
    <row r="527" spans="1:25" ht="15.75" thickBot="1">
      <c r="A527" s="26" t="s">
        <v>420</v>
      </c>
      <c r="B527" s="26"/>
      <c r="C527" s="26"/>
      <c r="D527" s="26">
        <v>3</v>
      </c>
      <c r="E527" s="26"/>
      <c r="F527" s="26"/>
      <c r="G527" s="26"/>
      <c r="H527" s="26"/>
      <c r="I527" s="26"/>
      <c r="J527" s="32" t="s">
        <v>690</v>
      </c>
      <c r="K527" s="150">
        <v>3811</v>
      </c>
      <c r="L527" s="776" t="s">
        <v>422</v>
      </c>
      <c r="M527" s="777"/>
      <c r="N527" s="219">
        <v>3000</v>
      </c>
      <c r="O527" s="575">
        <v>700</v>
      </c>
      <c r="P527" s="373">
        <v>0</v>
      </c>
      <c r="Q527" s="620">
        <v>0</v>
      </c>
      <c r="R527" s="620">
        <v>700</v>
      </c>
      <c r="S527" s="31"/>
      <c r="T527" s="31"/>
      <c r="U527" s="31"/>
      <c r="V527" s="31"/>
      <c r="W527" s="31"/>
      <c r="X527" s="31"/>
      <c r="Y527" s="31"/>
    </row>
    <row r="528" spans="1:25">
      <c r="A528" s="210"/>
      <c r="B528" s="50"/>
      <c r="C528" s="50"/>
      <c r="D528" s="50"/>
      <c r="E528" s="50"/>
      <c r="F528" s="50"/>
      <c r="G528" s="50"/>
      <c r="H528" s="50"/>
      <c r="I528" s="50"/>
      <c r="J528" s="57"/>
      <c r="K528" s="145"/>
      <c r="L528" s="145" t="s">
        <v>83</v>
      </c>
      <c r="M528" s="145"/>
      <c r="N528" s="146">
        <f>N521</f>
        <v>3000</v>
      </c>
      <c r="O528" s="547">
        <f>O521</f>
        <v>700</v>
      </c>
      <c r="P528" s="371">
        <f>P521</f>
        <v>0</v>
      </c>
      <c r="Q528" s="618">
        <f>Q521</f>
        <v>0</v>
      </c>
      <c r="R528" s="618">
        <f>R521</f>
        <v>700</v>
      </c>
      <c r="S528" s="31"/>
      <c r="T528" s="31"/>
      <c r="U528" s="31"/>
      <c r="V528" s="31"/>
      <c r="W528" s="31"/>
      <c r="X528" s="31"/>
      <c r="Y528" s="31"/>
    </row>
    <row r="529" spans="1:25">
      <c r="A529" s="26"/>
      <c r="B529" s="26"/>
      <c r="C529" s="26"/>
      <c r="D529" s="26"/>
      <c r="E529" s="26"/>
      <c r="F529" s="26"/>
      <c r="G529" s="26"/>
      <c r="H529" s="26"/>
      <c r="I529" s="26"/>
      <c r="J529" s="32"/>
      <c r="K529" s="156"/>
      <c r="L529" s="156"/>
      <c r="M529" s="156"/>
      <c r="N529" s="29"/>
      <c r="O529" s="504"/>
      <c r="P529" s="367"/>
      <c r="Q529" s="621"/>
      <c r="R529" s="621"/>
      <c r="S529" s="31"/>
      <c r="T529" s="31"/>
      <c r="U529" s="31"/>
      <c r="V529" s="31"/>
      <c r="W529" s="31"/>
      <c r="X529" s="31"/>
      <c r="Y529" s="31"/>
    </row>
    <row r="530" spans="1:25">
      <c r="A530" s="50"/>
      <c r="B530" s="50"/>
      <c r="C530" s="50"/>
      <c r="D530" s="50"/>
      <c r="E530" s="50"/>
      <c r="F530" s="50"/>
      <c r="G530" s="50"/>
      <c r="H530" s="50"/>
      <c r="I530" s="50"/>
      <c r="J530" s="57"/>
      <c r="K530" s="49" t="s">
        <v>423</v>
      </c>
      <c r="L530" s="49" t="s">
        <v>424</v>
      </c>
      <c r="M530" s="49"/>
      <c r="N530" s="105"/>
      <c r="O530" s="531"/>
      <c r="P530" s="357"/>
      <c r="Q530" s="602"/>
      <c r="R530" s="602"/>
      <c r="S530" s="31"/>
      <c r="T530" s="31"/>
      <c r="U530" s="31"/>
      <c r="V530" s="31"/>
      <c r="W530" s="31"/>
      <c r="X530" s="31"/>
      <c r="Y530" s="31"/>
    </row>
    <row r="531" spans="1:25">
      <c r="A531" s="54" t="s">
        <v>425</v>
      </c>
      <c r="B531" s="54"/>
      <c r="C531" s="54"/>
      <c r="D531" s="54"/>
      <c r="E531" s="54"/>
      <c r="F531" s="54"/>
      <c r="G531" s="54"/>
      <c r="H531" s="54"/>
      <c r="I531" s="54"/>
      <c r="J531" s="60"/>
      <c r="K531" s="53" t="s">
        <v>65</v>
      </c>
      <c r="L531" s="54" t="s">
        <v>426</v>
      </c>
      <c r="M531" s="54"/>
      <c r="N531" s="55"/>
      <c r="O531" s="515"/>
      <c r="P531" s="354"/>
      <c r="Q531" s="598"/>
      <c r="R531" s="598"/>
      <c r="S531" s="31"/>
      <c r="T531" s="31"/>
      <c r="U531" s="31"/>
      <c r="V531" s="31"/>
      <c r="W531" s="31"/>
      <c r="X531" s="31"/>
      <c r="Y531" s="31"/>
    </row>
    <row r="532" spans="1:25">
      <c r="A532" s="26" t="s">
        <v>427</v>
      </c>
      <c r="B532" s="26"/>
      <c r="C532" s="26"/>
      <c r="D532" s="26">
        <v>3</v>
      </c>
      <c r="E532" s="26"/>
      <c r="F532" s="26"/>
      <c r="G532" s="26"/>
      <c r="H532" s="26"/>
      <c r="I532" s="26"/>
      <c r="J532" s="32" t="s">
        <v>692</v>
      </c>
      <c r="K532" s="148">
        <v>3</v>
      </c>
      <c r="L532" s="148" t="s">
        <v>9</v>
      </c>
      <c r="M532" s="148"/>
      <c r="N532" s="149">
        <f t="shared" ref="N532:R534" si="43">N533</f>
        <v>0</v>
      </c>
      <c r="O532" s="548">
        <f t="shared" si="43"/>
        <v>150</v>
      </c>
      <c r="P532" s="372">
        <f t="shared" si="43"/>
        <v>0</v>
      </c>
      <c r="Q532" s="619">
        <f t="shared" si="43"/>
        <v>0</v>
      </c>
      <c r="R532" s="619">
        <f t="shared" si="43"/>
        <v>150</v>
      </c>
      <c r="S532" s="31"/>
      <c r="T532" s="31"/>
      <c r="U532" s="31"/>
      <c r="V532" s="31"/>
      <c r="W532" s="31"/>
      <c r="X532" s="31"/>
      <c r="Y532" s="31"/>
    </row>
    <row r="533" spans="1:25">
      <c r="A533" s="26" t="s">
        <v>427</v>
      </c>
      <c r="B533" s="26"/>
      <c r="C533" s="26"/>
      <c r="D533" s="26">
        <v>3</v>
      </c>
      <c r="E533" s="26"/>
      <c r="F533" s="26"/>
      <c r="G533" s="26"/>
      <c r="H533" s="26"/>
      <c r="I533" s="26"/>
      <c r="J533" s="32" t="s">
        <v>692</v>
      </c>
      <c r="K533" s="150">
        <v>38</v>
      </c>
      <c r="L533" s="151" t="s">
        <v>95</v>
      </c>
      <c r="M533" s="152"/>
      <c r="N533" s="153">
        <f t="shared" si="43"/>
        <v>0</v>
      </c>
      <c r="O533" s="549">
        <f t="shared" si="43"/>
        <v>150</v>
      </c>
      <c r="P533" s="373">
        <f t="shared" si="43"/>
        <v>0</v>
      </c>
      <c r="Q533" s="620">
        <f t="shared" si="43"/>
        <v>0</v>
      </c>
      <c r="R533" s="620">
        <f t="shared" si="43"/>
        <v>150</v>
      </c>
      <c r="S533" s="31"/>
      <c r="T533" s="31"/>
      <c r="U533" s="31"/>
      <c r="V533" s="31"/>
      <c r="W533" s="31"/>
      <c r="X533" s="31"/>
      <c r="Y533" s="31"/>
    </row>
    <row r="534" spans="1:25">
      <c r="A534" s="26" t="s">
        <v>427</v>
      </c>
      <c r="B534" s="26"/>
      <c r="C534" s="26"/>
      <c r="D534" s="26">
        <v>3</v>
      </c>
      <c r="E534" s="26"/>
      <c r="F534" s="26"/>
      <c r="G534" s="26"/>
      <c r="H534" s="26"/>
      <c r="I534" s="26"/>
      <c r="J534" s="32" t="s">
        <v>692</v>
      </c>
      <c r="K534" s="171">
        <v>381</v>
      </c>
      <c r="L534" s="169" t="s">
        <v>96</v>
      </c>
      <c r="M534" s="220"/>
      <c r="N534" s="221">
        <f t="shared" si="43"/>
        <v>0</v>
      </c>
      <c r="O534" s="576">
        <f t="shared" si="43"/>
        <v>150</v>
      </c>
      <c r="P534" s="374">
        <f t="shared" si="43"/>
        <v>0</v>
      </c>
      <c r="Q534" s="619">
        <f t="shared" si="43"/>
        <v>0</v>
      </c>
      <c r="R534" s="619">
        <f t="shared" si="43"/>
        <v>150</v>
      </c>
      <c r="S534" s="31"/>
      <c r="T534" s="31"/>
      <c r="U534" s="31"/>
      <c r="V534" s="31"/>
      <c r="W534" s="31"/>
      <c r="X534" s="31"/>
      <c r="Y534" s="31"/>
    </row>
    <row r="535" spans="1:25" ht="15.75" thickBot="1">
      <c r="A535" s="26" t="s">
        <v>427</v>
      </c>
      <c r="B535" s="26"/>
      <c r="C535" s="26"/>
      <c r="D535" s="26">
        <v>3</v>
      </c>
      <c r="E535" s="26"/>
      <c r="F535" s="26"/>
      <c r="G535" s="26"/>
      <c r="H535" s="26"/>
      <c r="I535" s="26"/>
      <c r="J535" s="32" t="s">
        <v>692</v>
      </c>
      <c r="K535" s="170">
        <v>3811</v>
      </c>
      <c r="L535" s="222" t="s">
        <v>81</v>
      </c>
      <c r="M535" s="223"/>
      <c r="N535" s="164">
        <v>0</v>
      </c>
      <c r="O535" s="552">
        <v>150</v>
      </c>
      <c r="P535" s="375">
        <v>0</v>
      </c>
      <c r="Q535" s="622">
        <v>0</v>
      </c>
      <c r="R535" s="622">
        <v>150</v>
      </c>
      <c r="S535" s="31"/>
      <c r="T535" s="31"/>
      <c r="U535" s="31"/>
      <c r="V535" s="31"/>
      <c r="W535" s="31"/>
      <c r="X535" s="31"/>
      <c r="Y535" s="31"/>
    </row>
    <row r="536" spans="1:25">
      <c r="A536" s="210"/>
      <c r="B536" s="50"/>
      <c r="C536" s="50"/>
      <c r="D536" s="50"/>
      <c r="E536" s="50"/>
      <c r="F536" s="50"/>
      <c r="G536" s="50"/>
      <c r="H536" s="50"/>
      <c r="I536" s="50"/>
      <c r="J536" s="57"/>
      <c r="K536" s="145"/>
      <c r="L536" s="145" t="s">
        <v>83</v>
      </c>
      <c r="M536" s="145"/>
      <c r="N536" s="146">
        <f>N532</f>
        <v>0</v>
      </c>
      <c r="O536" s="547">
        <f>O532</f>
        <v>150</v>
      </c>
      <c r="P536" s="371">
        <f>P532</f>
        <v>0</v>
      </c>
      <c r="Q536" s="618">
        <f>Q532</f>
        <v>0</v>
      </c>
      <c r="R536" s="618">
        <f>R532</f>
        <v>150</v>
      </c>
      <c r="S536" s="31"/>
      <c r="T536" s="31"/>
      <c r="U536" s="31"/>
      <c r="V536" s="31"/>
      <c r="W536" s="31"/>
      <c r="X536" s="31"/>
      <c r="Y536" s="31"/>
    </row>
    <row r="537" spans="1:25">
      <c r="A537" s="212"/>
      <c r="B537" s="26"/>
      <c r="C537" s="26"/>
      <c r="D537" s="26"/>
      <c r="E537" s="26"/>
      <c r="F537" s="26"/>
      <c r="G537" s="26"/>
      <c r="H537" s="26"/>
      <c r="I537" s="26"/>
      <c r="J537" s="32"/>
      <c r="K537" s="156"/>
      <c r="L537" s="156"/>
      <c r="M537" s="156"/>
      <c r="N537" s="29"/>
      <c r="O537" s="504"/>
      <c r="P537" s="367"/>
      <c r="Q537" s="621"/>
      <c r="R537" s="621"/>
      <c r="S537" s="31"/>
      <c r="T537" s="31"/>
      <c r="U537" s="31"/>
      <c r="V537" s="31"/>
      <c r="W537" s="31"/>
      <c r="X537" s="31"/>
      <c r="Y537" s="31"/>
    </row>
    <row r="538" spans="1:25">
      <c r="A538" s="49"/>
      <c r="B538" s="49"/>
      <c r="C538" s="49"/>
      <c r="D538" s="49"/>
      <c r="E538" s="49"/>
      <c r="F538" s="49"/>
      <c r="G538" s="49"/>
      <c r="H538" s="49"/>
      <c r="I538" s="49"/>
      <c r="J538" s="211"/>
      <c r="K538" s="49" t="s">
        <v>428</v>
      </c>
      <c r="L538" s="49" t="s">
        <v>429</v>
      </c>
      <c r="M538" s="49"/>
      <c r="N538" s="105"/>
      <c r="O538" s="531"/>
      <c r="P538" s="357"/>
      <c r="Q538" s="602"/>
      <c r="R538" s="602"/>
      <c r="S538" s="31"/>
      <c r="T538" s="31"/>
      <c r="U538" s="31"/>
      <c r="V538" s="31"/>
      <c r="W538" s="31"/>
      <c r="X538" s="31"/>
      <c r="Y538" s="31"/>
    </row>
    <row r="539" spans="1:25">
      <c r="A539" s="54" t="s">
        <v>430</v>
      </c>
      <c r="B539" s="54"/>
      <c r="C539" s="54"/>
      <c r="D539" s="54"/>
      <c r="E539" s="54"/>
      <c r="F539" s="54"/>
      <c r="G539" s="54"/>
      <c r="H539" s="54"/>
      <c r="I539" s="54"/>
      <c r="J539" s="60"/>
      <c r="K539" s="53" t="s">
        <v>93</v>
      </c>
      <c r="L539" s="54" t="s">
        <v>431</v>
      </c>
      <c r="M539" s="53"/>
      <c r="N539" s="61"/>
      <c r="O539" s="513"/>
      <c r="P539" s="354"/>
      <c r="Q539" s="598"/>
      <c r="R539" s="598"/>
      <c r="S539" s="31"/>
      <c r="T539" s="31"/>
      <c r="U539" s="31"/>
      <c r="V539" s="31"/>
      <c r="W539" s="31"/>
      <c r="X539" s="31"/>
      <c r="Y539" s="31"/>
    </row>
    <row r="540" spans="1:25">
      <c r="A540" s="26" t="s">
        <v>432</v>
      </c>
      <c r="B540" s="26"/>
      <c r="C540" s="26"/>
      <c r="D540" s="26">
        <v>3</v>
      </c>
      <c r="E540" s="26"/>
      <c r="F540" s="26"/>
      <c r="G540" s="26"/>
      <c r="H540" s="26"/>
      <c r="I540" s="26"/>
      <c r="J540" s="32" t="s">
        <v>693</v>
      </c>
      <c r="K540" s="148">
        <v>3</v>
      </c>
      <c r="L540" s="148" t="s">
        <v>9</v>
      </c>
      <c r="M540" s="148"/>
      <c r="N540" s="149">
        <f t="shared" ref="N540:R541" si="44">N541</f>
        <v>35700</v>
      </c>
      <c r="O540" s="548">
        <f t="shared" si="44"/>
        <v>16000</v>
      </c>
      <c r="P540" s="372">
        <f t="shared" si="44"/>
        <v>3350</v>
      </c>
      <c r="Q540" s="619">
        <f t="shared" si="44"/>
        <v>3500</v>
      </c>
      <c r="R540" s="619">
        <f t="shared" si="44"/>
        <v>16000</v>
      </c>
      <c r="S540" s="31"/>
      <c r="T540" s="31"/>
      <c r="U540" s="31"/>
      <c r="V540" s="31"/>
      <c r="W540" s="31"/>
      <c r="X540" s="31"/>
      <c r="Y540" s="31"/>
    </row>
    <row r="541" spans="1:25">
      <c r="A541" s="26" t="s">
        <v>432</v>
      </c>
      <c r="B541" s="26"/>
      <c r="C541" s="26"/>
      <c r="D541" s="26">
        <v>3</v>
      </c>
      <c r="E541" s="26"/>
      <c r="F541" s="26"/>
      <c r="G541" s="26"/>
      <c r="H541" s="26"/>
      <c r="I541" s="26"/>
      <c r="J541" s="32" t="s">
        <v>693</v>
      </c>
      <c r="K541" s="150">
        <v>37</v>
      </c>
      <c r="L541" s="150" t="s">
        <v>396</v>
      </c>
      <c r="M541" s="150"/>
      <c r="N541" s="161">
        <f t="shared" si="44"/>
        <v>35700</v>
      </c>
      <c r="O541" s="551">
        <f t="shared" si="44"/>
        <v>16000</v>
      </c>
      <c r="P541" s="373">
        <f t="shared" si="44"/>
        <v>3350</v>
      </c>
      <c r="Q541" s="620">
        <f t="shared" si="44"/>
        <v>3500</v>
      </c>
      <c r="R541" s="620">
        <f t="shared" si="44"/>
        <v>16000</v>
      </c>
      <c r="S541" s="31"/>
      <c r="T541" s="31"/>
      <c r="U541" s="31"/>
      <c r="V541" s="31"/>
      <c r="W541" s="31"/>
      <c r="X541" s="31"/>
      <c r="Y541" s="31"/>
    </row>
    <row r="542" spans="1:25">
      <c r="A542" s="26" t="s">
        <v>432</v>
      </c>
      <c r="B542" s="26"/>
      <c r="C542" s="26"/>
      <c r="D542" s="26">
        <v>3</v>
      </c>
      <c r="E542" s="26"/>
      <c r="F542" s="26"/>
      <c r="G542" s="26"/>
      <c r="H542" s="26"/>
      <c r="I542" s="26"/>
      <c r="J542" s="32" t="s">
        <v>693</v>
      </c>
      <c r="K542" s="148">
        <v>372</v>
      </c>
      <c r="L542" s="148" t="s">
        <v>433</v>
      </c>
      <c r="M542" s="148"/>
      <c r="N542" s="149">
        <f>N543+N544</f>
        <v>35700</v>
      </c>
      <c r="O542" s="548">
        <f>O543+O544</f>
        <v>16000</v>
      </c>
      <c r="P542" s="372">
        <f>P543+P544</f>
        <v>3350</v>
      </c>
      <c r="Q542" s="619">
        <f>Q543+Q544</f>
        <v>3500</v>
      </c>
      <c r="R542" s="619">
        <f>R543+R544</f>
        <v>16000</v>
      </c>
      <c r="S542" s="98"/>
      <c r="T542" s="98"/>
      <c r="U542" s="98"/>
      <c r="V542" s="98"/>
      <c r="W542" s="98"/>
      <c r="X542" s="98"/>
      <c r="Y542" s="98"/>
    </row>
    <row r="543" spans="1:25">
      <c r="A543" s="26" t="s">
        <v>432</v>
      </c>
      <c r="B543" s="26"/>
      <c r="C543" s="26"/>
      <c r="D543" s="26">
        <v>3</v>
      </c>
      <c r="E543" s="26"/>
      <c r="F543" s="26"/>
      <c r="G543" s="26"/>
      <c r="H543" s="26"/>
      <c r="I543" s="26"/>
      <c r="J543" s="32" t="s">
        <v>693</v>
      </c>
      <c r="K543" s="170">
        <v>3721</v>
      </c>
      <c r="L543" s="170" t="s">
        <v>434</v>
      </c>
      <c r="M543" s="170"/>
      <c r="N543" s="174">
        <v>35700</v>
      </c>
      <c r="O543" s="555">
        <v>14000</v>
      </c>
      <c r="P543" s="375">
        <v>3350</v>
      </c>
      <c r="Q543" s="622">
        <v>3500</v>
      </c>
      <c r="R543" s="622">
        <v>14000</v>
      </c>
      <c r="S543" s="98">
        <v>2582.12</v>
      </c>
      <c r="T543" s="98"/>
      <c r="U543" s="98"/>
      <c r="V543" s="98"/>
      <c r="W543" s="98"/>
      <c r="X543" s="98"/>
      <c r="Y543" s="98"/>
    </row>
    <row r="544" spans="1:25" ht="15.75" thickBot="1">
      <c r="A544" s="26" t="s">
        <v>432</v>
      </c>
      <c r="B544" s="26"/>
      <c r="C544" s="26"/>
      <c r="D544" s="26">
        <v>3</v>
      </c>
      <c r="E544" s="26"/>
      <c r="F544" s="26"/>
      <c r="G544" s="26"/>
      <c r="H544" s="26"/>
      <c r="I544" s="26"/>
      <c r="J544" s="32" t="s">
        <v>693</v>
      </c>
      <c r="K544" s="170">
        <v>3721</v>
      </c>
      <c r="L544" s="170" t="s">
        <v>435</v>
      </c>
      <c r="M544" s="170"/>
      <c r="N544" s="174">
        <v>0</v>
      </c>
      <c r="O544" s="555">
        <v>2000</v>
      </c>
      <c r="P544" s="375">
        <v>0</v>
      </c>
      <c r="Q544" s="622">
        <v>0</v>
      </c>
      <c r="R544" s="622">
        <v>2000</v>
      </c>
      <c r="S544" s="98"/>
      <c r="T544" s="98"/>
      <c r="U544" s="98"/>
      <c r="V544" s="98"/>
      <c r="W544" s="98"/>
      <c r="X544" s="98"/>
      <c r="Y544" s="98"/>
    </row>
    <row r="545" spans="1:25">
      <c r="A545" s="210"/>
      <c r="B545" s="50"/>
      <c r="C545" s="50"/>
      <c r="D545" s="50"/>
      <c r="E545" s="50"/>
      <c r="F545" s="50"/>
      <c r="G545" s="50"/>
      <c r="H545" s="50"/>
      <c r="I545" s="50"/>
      <c r="J545" s="57"/>
      <c r="K545" s="145"/>
      <c r="L545" s="145" t="s">
        <v>83</v>
      </c>
      <c r="M545" s="145"/>
      <c r="N545" s="146">
        <f>N540</f>
        <v>35700</v>
      </c>
      <c r="O545" s="547">
        <f>O540</f>
        <v>16000</v>
      </c>
      <c r="P545" s="371">
        <f>P540</f>
        <v>3350</v>
      </c>
      <c r="Q545" s="618">
        <f>Q540</f>
        <v>3500</v>
      </c>
      <c r="R545" s="618">
        <f>R540</f>
        <v>16000</v>
      </c>
      <c r="S545" s="31"/>
      <c r="T545" s="31"/>
      <c r="U545" s="31"/>
      <c r="V545" s="31"/>
      <c r="W545" s="31"/>
      <c r="X545" s="31"/>
      <c r="Y545" s="31"/>
    </row>
    <row r="546" spans="1:25">
      <c r="A546" s="212"/>
      <c r="B546" s="26"/>
      <c r="C546" s="26"/>
      <c r="D546" s="26"/>
      <c r="E546" s="26"/>
      <c r="F546" s="26"/>
      <c r="G546" s="26"/>
      <c r="H546" s="26"/>
      <c r="I546" s="26"/>
      <c r="J546" s="32"/>
      <c r="K546" s="156"/>
      <c r="L546" s="156"/>
      <c r="M546" s="156"/>
      <c r="N546" s="29"/>
      <c r="O546" s="504"/>
      <c r="P546" s="367"/>
      <c r="Q546" s="621"/>
      <c r="R546" s="621"/>
      <c r="S546" s="31"/>
      <c r="T546" s="31"/>
      <c r="U546" s="31"/>
      <c r="V546" s="31"/>
      <c r="W546" s="31"/>
      <c r="X546" s="31"/>
      <c r="Y546" s="31"/>
    </row>
    <row r="547" spans="1:25">
      <c r="A547" s="54" t="s">
        <v>436</v>
      </c>
      <c r="B547" s="54"/>
      <c r="C547" s="54"/>
      <c r="D547" s="54"/>
      <c r="E547" s="54"/>
      <c r="F547" s="54"/>
      <c r="G547" s="54"/>
      <c r="H547" s="54"/>
      <c r="I547" s="54"/>
      <c r="J547" s="60"/>
      <c r="K547" s="53" t="s">
        <v>93</v>
      </c>
      <c r="L547" s="54" t="s">
        <v>437</v>
      </c>
      <c r="M547" s="53"/>
      <c r="N547" s="61"/>
      <c r="O547" s="513"/>
      <c r="P547" s="354"/>
      <c r="Q547" s="598"/>
      <c r="R547" s="598"/>
      <c r="S547" s="31"/>
      <c r="T547" s="31"/>
      <c r="U547" s="31"/>
      <c r="V547" s="31"/>
      <c r="W547" s="31"/>
      <c r="X547" s="31"/>
      <c r="Y547" s="31"/>
    </row>
    <row r="548" spans="1:25">
      <c r="A548" s="31" t="s">
        <v>436</v>
      </c>
      <c r="B548" s="26"/>
      <c r="C548" s="26"/>
      <c r="D548" s="26">
        <v>3</v>
      </c>
      <c r="E548" s="26"/>
      <c r="F548" s="26"/>
      <c r="G548" s="26"/>
      <c r="H548" s="26"/>
      <c r="I548" s="26"/>
      <c r="J548" s="32" t="s">
        <v>693</v>
      </c>
      <c r="K548" s="148">
        <v>3</v>
      </c>
      <c r="L548" s="148" t="s">
        <v>9</v>
      </c>
      <c r="M548" s="148"/>
      <c r="N548" s="149">
        <f t="shared" ref="N548:R550" si="45">N549</f>
        <v>109250</v>
      </c>
      <c r="O548" s="548">
        <f t="shared" si="45"/>
        <v>48428</v>
      </c>
      <c r="P548" s="344">
        <f>P549</f>
        <v>0</v>
      </c>
      <c r="Q548" s="587">
        <f t="shared" si="45"/>
        <v>9000</v>
      </c>
      <c r="R548" s="587">
        <f t="shared" si="45"/>
        <v>48428</v>
      </c>
      <c r="S548" s="31"/>
      <c r="T548" s="31"/>
      <c r="U548" s="31"/>
      <c r="V548" s="31"/>
      <c r="W548" s="31"/>
      <c r="X548" s="31"/>
      <c r="Y548" s="31"/>
    </row>
    <row r="549" spans="1:25">
      <c r="A549" s="31" t="s">
        <v>436</v>
      </c>
      <c r="B549" s="26"/>
      <c r="C549" s="26"/>
      <c r="D549" s="26">
        <v>3</v>
      </c>
      <c r="E549" s="26"/>
      <c r="F549" s="26"/>
      <c r="G549" s="26"/>
      <c r="H549" s="26"/>
      <c r="I549" s="26"/>
      <c r="J549" s="32" t="s">
        <v>693</v>
      </c>
      <c r="K549" s="150">
        <v>37</v>
      </c>
      <c r="L549" s="150" t="s">
        <v>396</v>
      </c>
      <c r="M549" s="150"/>
      <c r="N549" s="161">
        <f t="shared" si="45"/>
        <v>109250</v>
      </c>
      <c r="O549" s="551">
        <f t="shared" si="45"/>
        <v>48428</v>
      </c>
      <c r="P549" s="345">
        <f t="shared" si="45"/>
        <v>0</v>
      </c>
      <c r="Q549" s="588">
        <f t="shared" si="45"/>
        <v>9000</v>
      </c>
      <c r="R549" s="588">
        <f t="shared" si="45"/>
        <v>48428</v>
      </c>
      <c r="S549" s="31"/>
      <c r="T549" s="31"/>
      <c r="U549" s="31"/>
      <c r="V549" s="31"/>
      <c r="W549" s="31"/>
      <c r="X549" s="31"/>
      <c r="Y549" s="31"/>
    </row>
    <row r="550" spans="1:25">
      <c r="A550" s="26" t="s">
        <v>438</v>
      </c>
      <c r="B550" s="26"/>
      <c r="C550" s="26"/>
      <c r="D550" s="26">
        <v>3</v>
      </c>
      <c r="E550" s="26"/>
      <c r="F550" s="26"/>
      <c r="G550" s="26"/>
      <c r="H550" s="26"/>
      <c r="I550" s="26"/>
      <c r="J550" s="32" t="s">
        <v>693</v>
      </c>
      <c r="K550" s="150">
        <v>372</v>
      </c>
      <c r="L550" s="150" t="s">
        <v>433</v>
      </c>
      <c r="M550" s="150"/>
      <c r="N550" s="161">
        <f t="shared" si="45"/>
        <v>109250</v>
      </c>
      <c r="O550" s="551">
        <f>O551+O552</f>
        <v>48428</v>
      </c>
      <c r="P550" s="345">
        <f>P551+P552</f>
        <v>0</v>
      </c>
      <c r="Q550" s="588">
        <f t="shared" ref="Q550:R550" si="46">Q551+Q552</f>
        <v>9000</v>
      </c>
      <c r="R550" s="588">
        <f t="shared" si="46"/>
        <v>48428</v>
      </c>
      <c r="S550" s="31"/>
      <c r="T550" s="31"/>
      <c r="U550" s="31"/>
      <c r="V550" s="31"/>
      <c r="W550" s="31"/>
      <c r="X550" s="31"/>
      <c r="Y550" s="31"/>
    </row>
    <row r="551" spans="1:25">
      <c r="A551" s="26" t="s">
        <v>438</v>
      </c>
      <c r="B551" s="26"/>
      <c r="C551" s="26"/>
      <c r="D551" s="26">
        <v>4</v>
      </c>
      <c r="E551" s="26"/>
      <c r="F551" s="26"/>
      <c r="G551" s="26"/>
      <c r="H551" s="26"/>
      <c r="I551" s="26"/>
      <c r="J551" s="32" t="s">
        <v>693</v>
      </c>
      <c r="K551" s="170">
        <v>3721</v>
      </c>
      <c r="L551" s="170" t="s">
        <v>434</v>
      </c>
      <c r="M551" s="170"/>
      <c r="N551" s="174">
        <v>109250</v>
      </c>
      <c r="O551" s="555">
        <v>11000</v>
      </c>
      <c r="P551" s="385">
        <v>0</v>
      </c>
      <c r="Q551" s="632">
        <v>9000</v>
      </c>
      <c r="R551" s="632">
        <v>11000</v>
      </c>
      <c r="S551" s="31"/>
      <c r="T551" s="31"/>
      <c r="U551" s="31"/>
      <c r="V551" s="31"/>
      <c r="W551" s="31"/>
      <c r="X551" s="31"/>
      <c r="Y551" s="31"/>
    </row>
    <row r="552" spans="1:25" ht="15.75" thickBot="1">
      <c r="A552" s="26" t="s">
        <v>438</v>
      </c>
      <c r="B552" s="26"/>
      <c r="C552" s="26"/>
      <c r="D552" s="26"/>
      <c r="E552" s="26"/>
      <c r="F552" s="26"/>
      <c r="G552" s="26"/>
      <c r="H552" s="26"/>
      <c r="I552" s="26"/>
      <c r="J552" s="32" t="s">
        <v>693</v>
      </c>
      <c r="K552" s="170">
        <v>3721</v>
      </c>
      <c r="L552" s="170" t="s">
        <v>611</v>
      </c>
      <c r="M552" s="170"/>
      <c r="N552" s="174"/>
      <c r="O552" s="555">
        <v>37428</v>
      </c>
      <c r="P552" s="385">
        <v>0</v>
      </c>
      <c r="Q552" s="632">
        <v>0</v>
      </c>
      <c r="R552" s="632">
        <v>37428</v>
      </c>
      <c r="S552" s="31"/>
      <c r="T552" s="31"/>
      <c r="U552" s="31"/>
      <c r="V552" s="31"/>
      <c r="W552" s="31"/>
      <c r="X552" s="31"/>
      <c r="Y552" s="31"/>
    </row>
    <row r="553" spans="1:25">
      <c r="A553" s="210"/>
      <c r="B553" s="50"/>
      <c r="C553" s="50"/>
      <c r="D553" s="50"/>
      <c r="E553" s="50"/>
      <c r="F553" s="50"/>
      <c r="G553" s="50"/>
      <c r="H553" s="50"/>
      <c r="I553" s="50"/>
      <c r="J553" s="57"/>
      <c r="K553" s="145"/>
      <c r="L553" s="145" t="s">
        <v>83</v>
      </c>
      <c r="M553" s="145"/>
      <c r="N553" s="146">
        <f>N547</f>
        <v>0</v>
      </c>
      <c r="O553" s="577">
        <f>O548</f>
        <v>48428</v>
      </c>
      <c r="P553" s="371">
        <f>P548</f>
        <v>0</v>
      </c>
      <c r="Q553" s="618">
        <f t="shared" ref="Q553:R553" si="47">Q548</f>
        <v>9000</v>
      </c>
      <c r="R553" s="618">
        <f t="shared" si="47"/>
        <v>48428</v>
      </c>
      <c r="S553" s="31"/>
      <c r="T553" s="31"/>
      <c r="U553" s="31"/>
      <c r="V553" s="31"/>
      <c r="W553" s="31"/>
      <c r="X553" s="31"/>
      <c r="Y553" s="31"/>
    </row>
    <row r="554" spans="1:25" hidden="1">
      <c r="A554" s="54" t="s">
        <v>439</v>
      </c>
      <c r="B554" s="54"/>
      <c r="C554" s="54"/>
      <c r="D554" s="54"/>
      <c r="E554" s="54"/>
      <c r="F554" s="54"/>
      <c r="G554" s="54"/>
      <c r="H554" s="54"/>
      <c r="I554" s="54"/>
      <c r="J554" s="60">
        <v>1012</v>
      </c>
      <c r="K554" s="53" t="s">
        <v>93</v>
      </c>
      <c r="L554" s="742" t="s">
        <v>440</v>
      </c>
      <c r="M554" s="742"/>
      <c r="N554" s="55"/>
      <c r="O554" s="515"/>
      <c r="P554" s="354"/>
      <c r="Q554" s="598"/>
      <c r="R554" s="598"/>
      <c r="S554" s="31"/>
      <c r="T554" s="31"/>
      <c r="U554" s="31"/>
      <c r="V554" s="31"/>
      <c r="W554" s="31"/>
      <c r="X554" s="31"/>
      <c r="Y554" s="31"/>
    </row>
    <row r="555" spans="1:25" hidden="1">
      <c r="A555" s="26" t="s">
        <v>439</v>
      </c>
      <c r="B555" s="26"/>
      <c r="C555" s="26"/>
      <c r="D555" s="26">
        <v>3</v>
      </c>
      <c r="E555" s="26"/>
      <c r="F555" s="26">
        <v>5</v>
      </c>
      <c r="G555" s="26"/>
      <c r="H555" s="26"/>
      <c r="I555" s="26"/>
      <c r="J555" s="32">
        <v>1012</v>
      </c>
      <c r="K555" s="148">
        <v>3</v>
      </c>
      <c r="L555" s="148" t="s">
        <v>9</v>
      </c>
      <c r="M555" s="148"/>
      <c r="N555" s="149">
        <f>N556+N562+N572</f>
        <v>0</v>
      </c>
      <c r="O555" s="548">
        <f>O556+O562+O572</f>
        <v>0</v>
      </c>
      <c r="P555" s="372">
        <f>P556+P562+P572</f>
        <v>0</v>
      </c>
      <c r="Q555" s="619">
        <f>Q556+Q562+Q572</f>
        <v>0</v>
      </c>
      <c r="R555" s="619">
        <f>R556+R562+R572</f>
        <v>0</v>
      </c>
      <c r="S555" s="31"/>
      <c r="T555" s="31"/>
      <c r="U555" s="31"/>
      <c r="V555" s="31"/>
      <c r="W555" s="31"/>
      <c r="X555" s="31"/>
      <c r="Y555" s="31"/>
    </row>
    <row r="556" spans="1:25" hidden="1">
      <c r="A556" s="26" t="s">
        <v>439</v>
      </c>
      <c r="B556" s="26"/>
      <c r="C556" s="26"/>
      <c r="D556" s="26">
        <v>3</v>
      </c>
      <c r="E556" s="26"/>
      <c r="F556" s="26">
        <v>5</v>
      </c>
      <c r="G556" s="26"/>
      <c r="H556" s="26"/>
      <c r="I556" s="26"/>
      <c r="J556" s="32">
        <v>1012</v>
      </c>
      <c r="K556" s="150">
        <v>31</v>
      </c>
      <c r="L556" s="150" t="s">
        <v>10</v>
      </c>
      <c r="M556" s="150"/>
      <c r="N556" s="161">
        <f>N557+N559</f>
        <v>0</v>
      </c>
      <c r="O556" s="551">
        <f>O557+O559</f>
        <v>0</v>
      </c>
      <c r="P556" s="372">
        <f>P557+P559</f>
        <v>0</v>
      </c>
      <c r="Q556" s="620">
        <f>Q557+Q559</f>
        <v>0</v>
      </c>
      <c r="R556" s="620">
        <f>R557+R559</f>
        <v>0</v>
      </c>
      <c r="S556" s="31"/>
      <c r="T556" s="31"/>
      <c r="U556" s="31"/>
      <c r="V556" s="31"/>
      <c r="W556" s="31"/>
      <c r="X556" s="31"/>
      <c r="Y556" s="31"/>
    </row>
    <row r="557" spans="1:25" hidden="1">
      <c r="A557" s="26" t="s">
        <v>439</v>
      </c>
      <c r="B557" s="26"/>
      <c r="C557" s="26"/>
      <c r="D557" s="26">
        <v>3</v>
      </c>
      <c r="E557" s="26"/>
      <c r="F557" s="26">
        <v>5</v>
      </c>
      <c r="G557" s="26"/>
      <c r="H557" s="26"/>
      <c r="I557" s="26"/>
      <c r="J557" s="32">
        <v>1012</v>
      </c>
      <c r="K557" s="148">
        <v>311</v>
      </c>
      <c r="L557" s="169" t="s">
        <v>155</v>
      </c>
      <c r="M557" s="157"/>
      <c r="N557" s="158">
        <f>N558</f>
        <v>0</v>
      </c>
      <c r="O557" s="550">
        <f>O558</f>
        <v>0</v>
      </c>
      <c r="P557" s="372">
        <f>P558</f>
        <v>0</v>
      </c>
      <c r="Q557" s="619">
        <f>Q558</f>
        <v>0</v>
      </c>
      <c r="R557" s="619">
        <f>R558</f>
        <v>0</v>
      </c>
      <c r="S557" s="31"/>
      <c r="T557" s="31"/>
      <c r="U557" s="31"/>
      <c r="V557" s="31"/>
      <c r="W557" s="31"/>
      <c r="X557" s="31"/>
      <c r="Y557" s="31"/>
    </row>
    <row r="558" spans="1:25" hidden="1">
      <c r="A558" s="26" t="s">
        <v>439</v>
      </c>
      <c r="B558" s="26"/>
      <c r="C558" s="26"/>
      <c r="D558" s="26">
        <v>3</v>
      </c>
      <c r="E558" s="26"/>
      <c r="F558" s="26">
        <v>5</v>
      </c>
      <c r="G558" s="26"/>
      <c r="H558" s="26"/>
      <c r="I558" s="26"/>
      <c r="J558" s="32">
        <v>1012</v>
      </c>
      <c r="K558" s="150">
        <v>3111</v>
      </c>
      <c r="L558" s="151" t="s">
        <v>302</v>
      </c>
      <c r="M558" s="152"/>
      <c r="N558" s="153">
        <v>0</v>
      </c>
      <c r="O558" s="549">
        <v>0</v>
      </c>
      <c r="P558" s="372">
        <v>0</v>
      </c>
      <c r="Q558" s="620">
        <v>0</v>
      </c>
      <c r="R558" s="620">
        <v>0</v>
      </c>
      <c r="S558" s="31"/>
      <c r="T558" s="31"/>
      <c r="U558" s="31"/>
      <c r="V558" s="31"/>
      <c r="W558" s="31"/>
      <c r="X558" s="31"/>
      <c r="Y558" s="31"/>
    </row>
    <row r="559" spans="1:25" hidden="1">
      <c r="A559" s="26" t="s">
        <v>439</v>
      </c>
      <c r="B559" s="26"/>
      <c r="C559" s="26"/>
      <c r="D559" s="26">
        <v>3</v>
      </c>
      <c r="E559" s="26"/>
      <c r="F559" s="26">
        <v>5</v>
      </c>
      <c r="G559" s="26"/>
      <c r="H559" s="26"/>
      <c r="I559" s="26"/>
      <c r="J559" s="32">
        <v>1012</v>
      </c>
      <c r="K559" s="148">
        <v>313</v>
      </c>
      <c r="L559" s="169" t="s">
        <v>138</v>
      </c>
      <c r="M559" s="157"/>
      <c r="N559" s="158">
        <f>N560+N561</f>
        <v>0</v>
      </c>
      <c r="O559" s="550">
        <f>O560+O561</f>
        <v>0</v>
      </c>
      <c r="P559" s="372">
        <f>P560+P561</f>
        <v>0</v>
      </c>
      <c r="Q559" s="619">
        <f>Q560+Q561</f>
        <v>0</v>
      </c>
      <c r="R559" s="619">
        <f>R560+R561</f>
        <v>0</v>
      </c>
      <c r="S559" s="31"/>
      <c r="T559" s="31"/>
      <c r="U559" s="31"/>
      <c r="V559" s="31"/>
      <c r="W559" s="31"/>
      <c r="X559" s="31"/>
      <c r="Y559" s="31"/>
    </row>
    <row r="560" spans="1:25" hidden="1">
      <c r="A560" s="26" t="s">
        <v>439</v>
      </c>
      <c r="B560" s="26"/>
      <c r="C560" s="26"/>
      <c r="D560" s="26">
        <v>3</v>
      </c>
      <c r="E560" s="26"/>
      <c r="F560" s="26">
        <v>5</v>
      </c>
      <c r="G560" s="26"/>
      <c r="H560" s="26"/>
      <c r="I560" s="26"/>
      <c r="J560" s="32">
        <v>1012</v>
      </c>
      <c r="K560" s="150">
        <v>3132</v>
      </c>
      <c r="L560" s="151" t="s">
        <v>441</v>
      </c>
      <c r="M560" s="152"/>
      <c r="N560" s="153">
        <v>0</v>
      </c>
      <c r="O560" s="549">
        <v>0</v>
      </c>
      <c r="P560" s="372">
        <v>0</v>
      </c>
      <c r="Q560" s="620">
        <v>0</v>
      </c>
      <c r="R560" s="620">
        <v>0</v>
      </c>
      <c r="S560" s="31"/>
      <c r="T560" s="31"/>
      <c r="U560" s="31"/>
      <c r="V560" s="31"/>
      <c r="W560" s="31"/>
      <c r="X560" s="31"/>
      <c r="Y560" s="31"/>
    </row>
    <row r="561" spans="1:25" hidden="1">
      <c r="A561" s="26" t="s">
        <v>439</v>
      </c>
      <c r="B561" s="26"/>
      <c r="C561" s="26"/>
      <c r="D561" s="26">
        <v>3</v>
      </c>
      <c r="E561" s="26"/>
      <c r="F561" s="26">
        <v>5</v>
      </c>
      <c r="G561" s="26"/>
      <c r="H561" s="26"/>
      <c r="I561" s="26"/>
      <c r="J561" s="32">
        <v>1012</v>
      </c>
      <c r="K561" s="150">
        <v>3133</v>
      </c>
      <c r="L561" s="224" t="s">
        <v>442</v>
      </c>
      <c r="M561" s="152"/>
      <c r="N561" s="153">
        <v>0</v>
      </c>
      <c r="O561" s="549">
        <v>0</v>
      </c>
      <c r="P561" s="372">
        <v>0</v>
      </c>
      <c r="Q561" s="620">
        <v>0</v>
      </c>
      <c r="R561" s="620">
        <v>0</v>
      </c>
      <c r="S561" s="31"/>
      <c r="T561" s="31"/>
      <c r="U561" s="31"/>
      <c r="V561" s="31"/>
      <c r="W561" s="31"/>
      <c r="X561" s="31"/>
      <c r="Y561" s="31"/>
    </row>
    <row r="562" spans="1:25" hidden="1">
      <c r="A562" s="26" t="s">
        <v>439</v>
      </c>
      <c r="B562" s="26"/>
      <c r="C562" s="26"/>
      <c r="D562" s="26">
        <v>3</v>
      </c>
      <c r="E562" s="26"/>
      <c r="F562" s="26">
        <v>5</v>
      </c>
      <c r="G562" s="26"/>
      <c r="H562" s="26"/>
      <c r="I562" s="26"/>
      <c r="J562" s="32">
        <v>1012</v>
      </c>
      <c r="K562" s="150">
        <v>32</v>
      </c>
      <c r="L562" s="151" t="s">
        <v>26</v>
      </c>
      <c r="M562" s="152"/>
      <c r="N562" s="153">
        <f>N563+N565+N569</f>
        <v>0</v>
      </c>
      <c r="O562" s="549">
        <f>O563+O565+O569</f>
        <v>0</v>
      </c>
      <c r="P562" s="372">
        <f>P563+P565+P569</f>
        <v>0</v>
      </c>
      <c r="Q562" s="620">
        <f>Q563+Q565+Q569</f>
        <v>0</v>
      </c>
      <c r="R562" s="620">
        <f>R563+R565+R569</f>
        <v>0</v>
      </c>
      <c r="S562" s="31"/>
      <c r="T562" s="31"/>
      <c r="U562" s="31"/>
      <c r="V562" s="31"/>
      <c r="W562" s="31"/>
      <c r="X562" s="31"/>
      <c r="Y562" s="31"/>
    </row>
    <row r="563" spans="1:25" hidden="1">
      <c r="A563" s="26" t="s">
        <v>439</v>
      </c>
      <c r="B563" s="26"/>
      <c r="C563" s="26"/>
      <c r="D563" s="26">
        <v>3</v>
      </c>
      <c r="E563" s="26"/>
      <c r="F563" s="26">
        <v>5</v>
      </c>
      <c r="G563" s="26"/>
      <c r="H563" s="26"/>
      <c r="I563" s="26"/>
      <c r="J563" s="32">
        <v>1012</v>
      </c>
      <c r="K563" s="148">
        <v>321</v>
      </c>
      <c r="L563" s="169" t="s">
        <v>141</v>
      </c>
      <c r="M563" s="157"/>
      <c r="N563" s="158">
        <f>N564</f>
        <v>0</v>
      </c>
      <c r="O563" s="550">
        <f>O564</f>
        <v>0</v>
      </c>
      <c r="P563" s="372">
        <f>P564</f>
        <v>0</v>
      </c>
      <c r="Q563" s="619">
        <f>Q564</f>
        <v>0</v>
      </c>
      <c r="R563" s="619">
        <f>R564</f>
        <v>0</v>
      </c>
      <c r="S563" s="31"/>
      <c r="T563" s="31"/>
      <c r="U563" s="31"/>
      <c r="V563" s="31"/>
      <c r="W563" s="31"/>
      <c r="X563" s="31"/>
      <c r="Y563" s="31"/>
    </row>
    <row r="564" spans="1:25" hidden="1">
      <c r="A564" s="26" t="s">
        <v>439</v>
      </c>
      <c r="B564" s="26"/>
      <c r="C564" s="26"/>
      <c r="D564" s="26">
        <v>3</v>
      </c>
      <c r="E564" s="26"/>
      <c r="F564" s="26">
        <v>5</v>
      </c>
      <c r="G564" s="26"/>
      <c r="H564" s="26"/>
      <c r="I564" s="26"/>
      <c r="J564" s="32">
        <v>1012</v>
      </c>
      <c r="K564" s="150">
        <v>3212</v>
      </c>
      <c r="L564" s="151" t="s">
        <v>305</v>
      </c>
      <c r="M564" s="152"/>
      <c r="N564" s="153">
        <v>0</v>
      </c>
      <c r="O564" s="549">
        <v>0</v>
      </c>
      <c r="P564" s="372">
        <v>0</v>
      </c>
      <c r="Q564" s="620">
        <v>0</v>
      </c>
      <c r="R564" s="620">
        <v>0</v>
      </c>
      <c r="S564" s="31"/>
      <c r="T564" s="31"/>
      <c r="U564" s="31"/>
      <c r="V564" s="31"/>
      <c r="W564" s="31"/>
      <c r="X564" s="31"/>
      <c r="Y564" s="31"/>
    </row>
    <row r="565" spans="1:25" hidden="1">
      <c r="A565" s="26" t="s">
        <v>439</v>
      </c>
      <c r="B565" s="26"/>
      <c r="C565" s="26"/>
      <c r="D565" s="26">
        <v>3</v>
      </c>
      <c r="E565" s="26"/>
      <c r="F565" s="26">
        <v>5</v>
      </c>
      <c r="G565" s="26"/>
      <c r="H565" s="26"/>
      <c r="I565" s="26"/>
      <c r="J565" s="32">
        <v>1012</v>
      </c>
      <c r="K565" s="148">
        <v>322</v>
      </c>
      <c r="L565" s="169" t="s">
        <v>88</v>
      </c>
      <c r="M565" s="157"/>
      <c r="N565" s="158">
        <f>N566+N567+N568</f>
        <v>0</v>
      </c>
      <c r="O565" s="550">
        <f>O566+O567+O568</f>
        <v>0</v>
      </c>
      <c r="P565" s="372">
        <f>P566+P567+P568</f>
        <v>0</v>
      </c>
      <c r="Q565" s="619">
        <f>Q566+Q567+Q568</f>
        <v>0</v>
      </c>
      <c r="R565" s="619">
        <f>R566+R567+R568</f>
        <v>0</v>
      </c>
      <c r="S565" s="31"/>
      <c r="T565" s="31"/>
      <c r="U565" s="31"/>
      <c r="V565" s="31"/>
      <c r="W565" s="31"/>
      <c r="X565" s="31"/>
      <c r="Y565" s="31"/>
    </row>
    <row r="566" spans="1:25" hidden="1">
      <c r="A566" s="26" t="s">
        <v>439</v>
      </c>
      <c r="B566" s="26"/>
      <c r="C566" s="26"/>
      <c r="D566" s="26">
        <v>3</v>
      </c>
      <c r="E566" s="26"/>
      <c r="F566" s="26">
        <v>5</v>
      </c>
      <c r="G566" s="26"/>
      <c r="H566" s="26"/>
      <c r="I566" s="26"/>
      <c r="J566" s="32">
        <v>1012</v>
      </c>
      <c r="K566" s="150">
        <v>3221</v>
      </c>
      <c r="L566" s="151" t="s">
        <v>89</v>
      </c>
      <c r="M566" s="152"/>
      <c r="N566" s="153">
        <v>0</v>
      </c>
      <c r="O566" s="549">
        <v>0</v>
      </c>
      <c r="P566" s="372">
        <v>0</v>
      </c>
      <c r="Q566" s="620">
        <v>0</v>
      </c>
      <c r="R566" s="620">
        <v>0</v>
      </c>
      <c r="S566" s="31"/>
      <c r="T566" s="31"/>
      <c r="U566" s="31"/>
      <c r="V566" s="31"/>
      <c r="W566" s="31"/>
      <c r="X566" s="31"/>
      <c r="Y566" s="31"/>
    </row>
    <row r="567" spans="1:25" hidden="1">
      <c r="A567" s="26" t="s">
        <v>439</v>
      </c>
      <c r="B567" s="26"/>
      <c r="C567" s="26"/>
      <c r="D567" s="26">
        <v>3</v>
      </c>
      <c r="E567" s="26"/>
      <c r="F567" s="26">
        <v>5</v>
      </c>
      <c r="G567" s="26"/>
      <c r="H567" s="26"/>
      <c r="I567" s="26"/>
      <c r="J567" s="32">
        <v>1012</v>
      </c>
      <c r="K567" s="150">
        <v>3223</v>
      </c>
      <c r="L567" s="151" t="s">
        <v>106</v>
      </c>
      <c r="M567" s="152"/>
      <c r="N567" s="153">
        <v>0</v>
      </c>
      <c r="O567" s="549">
        <v>0</v>
      </c>
      <c r="P567" s="372">
        <v>0</v>
      </c>
      <c r="Q567" s="620">
        <v>0</v>
      </c>
      <c r="R567" s="620">
        <v>0</v>
      </c>
      <c r="S567" s="31"/>
      <c r="T567" s="31"/>
      <c r="U567" s="31"/>
      <c r="V567" s="31"/>
      <c r="W567" s="31"/>
      <c r="X567" s="31"/>
      <c r="Y567" s="31"/>
    </row>
    <row r="568" spans="1:25" hidden="1">
      <c r="A568" s="26" t="s">
        <v>439</v>
      </c>
      <c r="B568" s="26"/>
      <c r="C568" s="26"/>
      <c r="D568" s="26">
        <v>3</v>
      </c>
      <c r="E568" s="26"/>
      <c r="F568" s="26">
        <v>5</v>
      </c>
      <c r="G568" s="26"/>
      <c r="H568" s="26"/>
      <c r="I568" s="26"/>
      <c r="J568" s="32">
        <v>1012</v>
      </c>
      <c r="K568" s="150">
        <v>3225</v>
      </c>
      <c r="L568" s="151" t="s">
        <v>170</v>
      </c>
      <c r="M568" s="152"/>
      <c r="N568" s="153">
        <v>0</v>
      </c>
      <c r="O568" s="549">
        <v>0</v>
      </c>
      <c r="P568" s="372">
        <v>0</v>
      </c>
      <c r="Q568" s="620">
        <v>0</v>
      </c>
      <c r="R568" s="620">
        <v>0</v>
      </c>
      <c r="S568" s="31"/>
      <c r="T568" s="31"/>
      <c r="U568" s="31"/>
      <c r="V568" s="31"/>
      <c r="W568" s="31"/>
      <c r="X568" s="31"/>
      <c r="Y568" s="31"/>
    </row>
    <row r="569" spans="1:25" hidden="1">
      <c r="A569" s="26" t="s">
        <v>439</v>
      </c>
      <c r="B569" s="26"/>
      <c r="C569" s="26"/>
      <c r="D569" s="26">
        <v>3</v>
      </c>
      <c r="E569" s="26"/>
      <c r="F569" s="26">
        <v>5</v>
      </c>
      <c r="G569" s="26"/>
      <c r="H569" s="26"/>
      <c r="I569" s="26"/>
      <c r="J569" s="32">
        <v>1012</v>
      </c>
      <c r="K569" s="148">
        <v>323</v>
      </c>
      <c r="L569" s="169" t="s">
        <v>67</v>
      </c>
      <c r="M569" s="157"/>
      <c r="N569" s="158">
        <f>N570+N571</f>
        <v>0</v>
      </c>
      <c r="O569" s="550">
        <f>O570+O571</f>
        <v>0</v>
      </c>
      <c r="P569" s="372">
        <f>P570+P571</f>
        <v>0</v>
      </c>
      <c r="Q569" s="619">
        <f>Q570+Q571</f>
        <v>0</v>
      </c>
      <c r="R569" s="619">
        <f>R570+R571</f>
        <v>0</v>
      </c>
      <c r="S569" s="31"/>
      <c r="T569" s="31"/>
      <c r="U569" s="31"/>
      <c r="V569" s="31"/>
      <c r="W569" s="31"/>
      <c r="X569" s="31"/>
      <c r="Y569" s="31"/>
    </row>
    <row r="570" spans="1:25" hidden="1">
      <c r="A570" s="26" t="s">
        <v>439</v>
      </c>
      <c r="B570" s="26"/>
      <c r="C570" s="26"/>
      <c r="D570" s="26">
        <v>3</v>
      </c>
      <c r="E570" s="26"/>
      <c r="F570" s="26">
        <v>5</v>
      </c>
      <c r="G570" s="26"/>
      <c r="H570" s="26"/>
      <c r="I570" s="26"/>
      <c r="J570" s="32">
        <v>1012</v>
      </c>
      <c r="K570" s="150">
        <v>3233</v>
      </c>
      <c r="L570" s="151" t="s">
        <v>68</v>
      </c>
      <c r="M570" s="152"/>
      <c r="N570" s="153">
        <v>0</v>
      </c>
      <c r="O570" s="549">
        <v>0</v>
      </c>
      <c r="P570" s="372">
        <v>0</v>
      </c>
      <c r="Q570" s="620">
        <v>0</v>
      </c>
      <c r="R570" s="620">
        <v>0</v>
      </c>
      <c r="S570" s="31"/>
      <c r="T570" s="31"/>
      <c r="U570" s="31"/>
      <c r="V570" s="31"/>
      <c r="W570" s="31"/>
      <c r="X570" s="31"/>
      <c r="Y570" s="31"/>
    </row>
    <row r="571" spans="1:25" hidden="1">
      <c r="A571" s="26" t="s">
        <v>439</v>
      </c>
      <c r="B571" s="26"/>
      <c r="C571" s="26"/>
      <c r="D571" s="26">
        <v>3</v>
      </c>
      <c r="E571" s="26"/>
      <c r="F571" s="26">
        <v>5</v>
      </c>
      <c r="G571" s="26"/>
      <c r="H571" s="26"/>
      <c r="I571" s="26"/>
      <c r="J571" s="32">
        <v>1012</v>
      </c>
      <c r="K571" s="150">
        <v>3236</v>
      </c>
      <c r="L571" s="151" t="s">
        <v>443</v>
      </c>
      <c r="M571" s="152"/>
      <c r="N571" s="153">
        <v>0</v>
      </c>
      <c r="O571" s="549">
        <v>0</v>
      </c>
      <c r="P571" s="372">
        <v>0</v>
      </c>
      <c r="Q571" s="620">
        <v>0</v>
      </c>
      <c r="R571" s="620">
        <v>0</v>
      </c>
      <c r="S571" s="31"/>
      <c r="T571" s="31"/>
      <c r="U571" s="31"/>
      <c r="V571" s="31"/>
      <c r="W571" s="31"/>
      <c r="X571" s="31"/>
      <c r="Y571" s="31"/>
    </row>
    <row r="572" spans="1:25" hidden="1">
      <c r="A572" s="26" t="s">
        <v>439</v>
      </c>
      <c r="B572" s="26"/>
      <c r="C572" s="26"/>
      <c r="D572" s="26">
        <v>3</v>
      </c>
      <c r="E572" s="26"/>
      <c r="F572" s="26">
        <v>5</v>
      </c>
      <c r="G572" s="26"/>
      <c r="H572" s="26"/>
      <c r="I572" s="26"/>
      <c r="J572" s="32">
        <v>1012</v>
      </c>
      <c r="K572" s="170">
        <v>38</v>
      </c>
      <c r="L572" s="151" t="s">
        <v>80</v>
      </c>
      <c r="M572" s="172"/>
      <c r="N572" s="164">
        <f>N573</f>
        <v>0</v>
      </c>
      <c r="O572" s="552">
        <f>O573</f>
        <v>0</v>
      </c>
      <c r="P572" s="374">
        <f>P573</f>
        <v>0</v>
      </c>
      <c r="Q572" s="622">
        <f>Q573</f>
        <v>0</v>
      </c>
      <c r="R572" s="622">
        <f>R573</f>
        <v>0</v>
      </c>
      <c r="S572" s="31"/>
      <c r="T572" s="31"/>
      <c r="U572" s="31"/>
      <c r="V572" s="31"/>
      <c r="W572" s="31"/>
      <c r="X572" s="31"/>
      <c r="Y572" s="31"/>
    </row>
    <row r="573" spans="1:25" hidden="1">
      <c r="A573" s="26" t="s">
        <v>439</v>
      </c>
      <c r="B573" s="26"/>
      <c r="C573" s="26"/>
      <c r="D573" s="26">
        <v>3</v>
      </c>
      <c r="E573" s="26"/>
      <c r="F573" s="26">
        <v>5</v>
      </c>
      <c r="G573" s="26"/>
      <c r="H573" s="26"/>
      <c r="I573" s="26"/>
      <c r="J573" s="32">
        <v>1012</v>
      </c>
      <c r="K573" s="171">
        <v>381</v>
      </c>
      <c r="L573" s="169" t="s">
        <v>410</v>
      </c>
      <c r="M573" s="225"/>
      <c r="N573" s="221">
        <f>N574+N575</f>
        <v>0</v>
      </c>
      <c r="O573" s="576">
        <f>O574+O575</f>
        <v>0</v>
      </c>
      <c r="P573" s="374">
        <f>P574+P575</f>
        <v>0</v>
      </c>
      <c r="Q573" s="624">
        <f>Q574+Q575</f>
        <v>0</v>
      </c>
      <c r="R573" s="624">
        <f>R574+R575</f>
        <v>0</v>
      </c>
      <c r="S573" s="31"/>
      <c r="T573" s="31"/>
      <c r="U573" s="31"/>
      <c r="V573" s="31"/>
      <c r="W573" s="31"/>
      <c r="X573" s="31"/>
      <c r="Y573" s="31"/>
    </row>
    <row r="574" spans="1:25" hidden="1">
      <c r="A574" s="26" t="s">
        <v>439</v>
      </c>
      <c r="B574" s="26"/>
      <c r="C574" s="26"/>
      <c r="D574" s="26">
        <v>3</v>
      </c>
      <c r="E574" s="26"/>
      <c r="F574" s="26">
        <v>5</v>
      </c>
      <c r="G574" s="26"/>
      <c r="H574" s="26"/>
      <c r="I574" s="26"/>
      <c r="J574" s="32">
        <v>1012</v>
      </c>
      <c r="K574" s="170">
        <v>3811</v>
      </c>
      <c r="L574" s="151" t="s">
        <v>444</v>
      </c>
      <c r="M574" s="172"/>
      <c r="N574" s="164">
        <v>0</v>
      </c>
      <c r="O574" s="552">
        <v>0</v>
      </c>
      <c r="P574" s="374">
        <v>0</v>
      </c>
      <c r="Q574" s="622">
        <v>0</v>
      </c>
      <c r="R574" s="622">
        <v>0</v>
      </c>
      <c r="S574" s="31"/>
      <c r="T574" s="31"/>
      <c r="U574" s="31"/>
      <c r="V574" s="31"/>
      <c r="W574" s="31"/>
      <c r="X574" s="31"/>
      <c r="Y574" s="31"/>
    </row>
    <row r="575" spans="1:25" hidden="1">
      <c r="A575" s="26" t="s">
        <v>439</v>
      </c>
      <c r="B575" s="26"/>
      <c r="C575" s="26"/>
      <c r="D575" s="26">
        <v>3</v>
      </c>
      <c r="E575" s="26"/>
      <c r="F575" s="26">
        <v>5</v>
      </c>
      <c r="G575" s="26"/>
      <c r="H575" s="26"/>
      <c r="I575" s="26"/>
      <c r="J575" s="32">
        <v>1012</v>
      </c>
      <c r="K575" s="170">
        <v>3811</v>
      </c>
      <c r="L575" s="151" t="s">
        <v>445</v>
      </c>
      <c r="M575" s="172"/>
      <c r="N575" s="164">
        <v>0</v>
      </c>
      <c r="O575" s="552">
        <v>0</v>
      </c>
      <c r="P575" s="374">
        <v>0</v>
      </c>
      <c r="Q575" s="622">
        <v>0</v>
      </c>
      <c r="R575" s="622">
        <v>0</v>
      </c>
      <c r="S575" s="31"/>
      <c r="T575" s="31"/>
      <c r="U575" s="31"/>
      <c r="V575" s="31"/>
      <c r="W575" s="31"/>
      <c r="X575" s="31"/>
      <c r="Y575" s="31"/>
    </row>
    <row r="576" spans="1:25" hidden="1">
      <c r="A576" s="26" t="s">
        <v>439</v>
      </c>
      <c r="B576" s="26"/>
      <c r="C576" s="26"/>
      <c r="D576" s="26">
        <v>3</v>
      </c>
      <c r="E576" s="26"/>
      <c r="F576" s="26">
        <v>5</v>
      </c>
      <c r="G576" s="26"/>
      <c r="H576" s="26"/>
      <c r="I576" s="26"/>
      <c r="J576" s="32">
        <v>1012</v>
      </c>
      <c r="K576" s="170">
        <v>4</v>
      </c>
      <c r="L576" s="151" t="s">
        <v>11</v>
      </c>
      <c r="M576" s="172"/>
      <c r="N576" s="164">
        <f t="shared" ref="N576:R578" si="48">N577</f>
        <v>0</v>
      </c>
      <c r="O576" s="552">
        <f t="shared" si="48"/>
        <v>0</v>
      </c>
      <c r="P576" s="374">
        <f t="shared" si="48"/>
        <v>0</v>
      </c>
      <c r="Q576" s="622">
        <f t="shared" si="48"/>
        <v>0</v>
      </c>
      <c r="R576" s="622">
        <f t="shared" si="48"/>
        <v>0</v>
      </c>
      <c r="S576" s="31"/>
      <c r="T576" s="31"/>
      <c r="U576" s="31"/>
      <c r="V576" s="31"/>
      <c r="W576" s="31"/>
      <c r="X576" s="31"/>
      <c r="Y576" s="31"/>
    </row>
    <row r="577" spans="1:25" hidden="1">
      <c r="A577" s="26" t="s">
        <v>439</v>
      </c>
      <c r="B577" s="26"/>
      <c r="C577" s="26"/>
      <c r="D577" s="26">
        <v>3</v>
      </c>
      <c r="E577" s="26"/>
      <c r="F577" s="26">
        <v>5</v>
      </c>
      <c r="G577" s="26"/>
      <c r="H577" s="26"/>
      <c r="I577" s="26"/>
      <c r="J577" s="32">
        <v>1012</v>
      </c>
      <c r="K577" s="170">
        <v>42</v>
      </c>
      <c r="L577" s="151" t="s">
        <v>31</v>
      </c>
      <c r="M577" s="172"/>
      <c r="N577" s="164">
        <f t="shared" si="48"/>
        <v>0</v>
      </c>
      <c r="O577" s="552">
        <f t="shared" si="48"/>
        <v>0</v>
      </c>
      <c r="P577" s="374">
        <f t="shared" si="48"/>
        <v>0</v>
      </c>
      <c r="Q577" s="622">
        <f t="shared" si="48"/>
        <v>0</v>
      </c>
      <c r="R577" s="622">
        <f t="shared" si="48"/>
        <v>0</v>
      </c>
      <c r="S577" s="31"/>
      <c r="T577" s="31"/>
      <c r="U577" s="31"/>
      <c r="V577" s="31"/>
      <c r="W577" s="31"/>
      <c r="X577" s="31"/>
      <c r="Y577" s="31"/>
    </row>
    <row r="578" spans="1:25" hidden="1">
      <c r="A578" s="26" t="s">
        <v>439</v>
      </c>
      <c r="B578" s="26"/>
      <c r="C578" s="26"/>
      <c r="D578" s="26">
        <v>3</v>
      </c>
      <c r="E578" s="26"/>
      <c r="F578" s="26">
        <v>5</v>
      </c>
      <c r="G578" s="26"/>
      <c r="H578" s="26"/>
      <c r="I578" s="26"/>
      <c r="J578" s="32">
        <v>1012</v>
      </c>
      <c r="K578" s="171">
        <v>423</v>
      </c>
      <c r="L578" s="169" t="s">
        <v>338</v>
      </c>
      <c r="M578" s="225"/>
      <c r="N578" s="221">
        <f t="shared" si="48"/>
        <v>0</v>
      </c>
      <c r="O578" s="576">
        <f t="shared" si="48"/>
        <v>0</v>
      </c>
      <c r="P578" s="374">
        <f t="shared" si="48"/>
        <v>0</v>
      </c>
      <c r="Q578" s="624">
        <f t="shared" si="48"/>
        <v>0</v>
      </c>
      <c r="R578" s="624">
        <f t="shared" si="48"/>
        <v>0</v>
      </c>
      <c r="S578" s="31"/>
      <c r="T578" s="31"/>
      <c r="U578" s="31"/>
      <c r="V578" s="31"/>
      <c r="W578" s="31"/>
      <c r="X578" s="31"/>
      <c r="Y578" s="31"/>
    </row>
    <row r="579" spans="1:25" ht="15.75" hidden="1" thickBot="1">
      <c r="A579" s="26" t="s">
        <v>439</v>
      </c>
      <c r="B579" s="26"/>
      <c r="C579" s="26"/>
      <c r="D579" s="26">
        <v>3</v>
      </c>
      <c r="E579" s="26"/>
      <c r="F579" s="26">
        <v>5</v>
      </c>
      <c r="G579" s="26"/>
      <c r="H579" s="26"/>
      <c r="I579" s="26"/>
      <c r="J579" s="32">
        <v>1012</v>
      </c>
      <c r="K579" s="170">
        <v>4231</v>
      </c>
      <c r="L579" s="192" t="s">
        <v>446</v>
      </c>
      <c r="M579" s="172"/>
      <c r="N579" s="164">
        <v>0</v>
      </c>
      <c r="O579" s="552">
        <v>0</v>
      </c>
      <c r="P579" s="374">
        <v>0</v>
      </c>
      <c r="Q579" s="622">
        <v>0</v>
      </c>
      <c r="R579" s="622">
        <v>0</v>
      </c>
      <c r="S579" s="31"/>
      <c r="T579" s="31"/>
      <c r="U579" s="31"/>
      <c r="V579" s="31"/>
      <c r="W579" s="31"/>
      <c r="X579" s="31"/>
      <c r="Y579" s="31"/>
    </row>
    <row r="580" spans="1:25" hidden="1">
      <c r="A580" s="226"/>
      <c r="B580" s="120"/>
      <c r="C580" s="120"/>
      <c r="D580" s="120"/>
      <c r="E580" s="120"/>
      <c r="F580" s="120"/>
      <c r="G580" s="120"/>
      <c r="H580" s="120"/>
      <c r="I580" s="120"/>
      <c r="J580" s="121"/>
      <c r="K580" s="197"/>
      <c r="L580" s="197" t="s">
        <v>83</v>
      </c>
      <c r="M580" s="197"/>
      <c r="N580" s="198">
        <f>N555+N576</f>
        <v>0</v>
      </c>
      <c r="O580" s="566">
        <f>O555+O576</f>
        <v>0</v>
      </c>
      <c r="P580" s="384">
        <f>P555+P576</f>
        <v>0</v>
      </c>
      <c r="Q580" s="631">
        <f>Q555+Q576</f>
        <v>0</v>
      </c>
      <c r="R580" s="631">
        <f>R555+R576</f>
        <v>0</v>
      </c>
      <c r="S580" s="31"/>
      <c r="T580" s="31"/>
      <c r="U580" s="31"/>
      <c r="V580" s="31"/>
      <c r="W580" s="31"/>
      <c r="X580" s="31"/>
      <c r="Y580" s="31"/>
    </row>
    <row r="581" spans="1:25">
      <c r="A581" s="212"/>
      <c r="B581" s="26"/>
      <c r="C581" s="26"/>
      <c r="D581" s="26"/>
      <c r="E581" s="26"/>
      <c r="F581" s="26"/>
      <c r="G581" s="26"/>
      <c r="H581" s="26"/>
      <c r="I581" s="26"/>
      <c r="J581" s="32"/>
      <c r="K581" s="156"/>
      <c r="L581" s="156"/>
      <c r="M581" s="156"/>
      <c r="N581" s="29"/>
      <c r="O581" s="504"/>
      <c r="P581" s="367"/>
      <c r="Q581" s="621"/>
      <c r="R581" s="621"/>
      <c r="S581" s="31"/>
      <c r="T581" s="31"/>
      <c r="U581" s="31"/>
      <c r="V581" s="31"/>
      <c r="W581" s="31"/>
      <c r="X581" s="31"/>
      <c r="Y581" s="31"/>
    </row>
    <row r="582" spans="1:25" ht="15" customHeight="1">
      <c r="A582" s="54" t="s">
        <v>299</v>
      </c>
      <c r="B582" s="54"/>
      <c r="C582" s="54"/>
      <c r="D582" s="54"/>
      <c r="E582" s="54"/>
      <c r="F582" s="54"/>
      <c r="G582" s="54"/>
      <c r="H582" s="54"/>
      <c r="I582" s="54"/>
      <c r="J582" s="60"/>
      <c r="K582" s="53" t="s">
        <v>93</v>
      </c>
      <c r="L582" s="773" t="s">
        <v>447</v>
      </c>
      <c r="M582" s="773"/>
      <c r="N582" s="55"/>
      <c r="O582" s="515"/>
      <c r="P582" s="354"/>
      <c r="Q582" s="598"/>
      <c r="R582" s="598"/>
      <c r="S582" s="31"/>
      <c r="T582" s="31"/>
      <c r="U582" s="31"/>
      <c r="V582" s="31"/>
      <c r="W582" s="31"/>
      <c r="X582" s="31"/>
      <c r="Y582" s="31"/>
    </row>
    <row r="583" spans="1:25" ht="15" customHeight="1">
      <c r="A583" s="31" t="s">
        <v>303</v>
      </c>
      <c r="B583" s="26">
        <v>1</v>
      </c>
      <c r="C583" s="26"/>
      <c r="D583" s="26"/>
      <c r="E583" s="26">
        <v>4</v>
      </c>
      <c r="F583" s="26"/>
      <c r="G583" s="26"/>
      <c r="H583" s="26"/>
      <c r="I583" s="26"/>
      <c r="J583" s="32" t="s">
        <v>693</v>
      </c>
      <c r="K583" s="148">
        <v>3</v>
      </c>
      <c r="L583" s="148" t="s">
        <v>9</v>
      </c>
      <c r="M583" s="148"/>
      <c r="N583" s="177">
        <f>N584+N598</f>
        <v>738780</v>
      </c>
      <c r="O583" s="557">
        <f>O584+O598</f>
        <v>360000</v>
      </c>
      <c r="P583" s="377">
        <f>P584+P598</f>
        <v>31788.99</v>
      </c>
      <c r="Q583" s="625">
        <f>Q584+Q598</f>
        <v>260850</v>
      </c>
      <c r="R583" s="625">
        <f>R584+R598</f>
        <v>360000</v>
      </c>
      <c r="S583" s="31"/>
      <c r="T583" s="31"/>
      <c r="U583" s="31"/>
      <c r="V583" s="31"/>
      <c r="W583" s="31"/>
      <c r="X583" s="31"/>
      <c r="Y583" s="31"/>
    </row>
    <row r="584" spans="1:25" ht="15" customHeight="1">
      <c r="A584" s="31" t="s">
        <v>303</v>
      </c>
      <c r="B584" s="26">
        <v>1</v>
      </c>
      <c r="C584" s="26"/>
      <c r="D584" s="26"/>
      <c r="E584" s="26">
        <v>4</v>
      </c>
      <c r="F584" s="26"/>
      <c r="G584" s="26"/>
      <c r="H584" s="26"/>
      <c r="I584" s="26"/>
      <c r="J584" s="32" t="s">
        <v>693</v>
      </c>
      <c r="K584" s="150">
        <v>31</v>
      </c>
      <c r="L584" s="150" t="s">
        <v>10</v>
      </c>
      <c r="M584" s="150"/>
      <c r="N584" s="178">
        <f>N585+N593</f>
        <v>552780</v>
      </c>
      <c r="O584" s="558">
        <f>O585+O593</f>
        <v>360000</v>
      </c>
      <c r="P584" s="378">
        <f>P585+P593+P589</f>
        <v>28345.15</v>
      </c>
      <c r="Q584" s="626">
        <f>Q585+Q593+Q589</f>
        <v>237550</v>
      </c>
      <c r="R584" s="626">
        <f>R585+R593+R589</f>
        <v>360000</v>
      </c>
      <c r="S584" s="84"/>
      <c r="T584" s="31"/>
      <c r="U584" s="31"/>
      <c r="V584" s="31"/>
      <c r="W584" s="31"/>
      <c r="X584" s="31"/>
      <c r="Y584" s="31"/>
    </row>
    <row r="585" spans="1:25" ht="15" customHeight="1">
      <c r="A585" s="31" t="s">
        <v>303</v>
      </c>
      <c r="B585" s="26">
        <v>1</v>
      </c>
      <c r="C585" s="26"/>
      <c r="D585" s="26"/>
      <c r="E585" s="26">
        <v>4</v>
      </c>
      <c r="F585" s="26"/>
      <c r="G585" s="26"/>
      <c r="H585" s="26"/>
      <c r="I585" s="26"/>
      <c r="J585" s="32" t="s">
        <v>693</v>
      </c>
      <c r="K585" s="148">
        <v>311</v>
      </c>
      <c r="L585" s="148" t="s">
        <v>302</v>
      </c>
      <c r="M585" s="148"/>
      <c r="N585" s="149">
        <f>N586</f>
        <v>471656</v>
      </c>
      <c r="O585" s="548">
        <f>O586</f>
        <v>300000</v>
      </c>
      <c r="P585" s="372">
        <f>P586+P587+P588</f>
        <v>24330.61</v>
      </c>
      <c r="Q585" s="619">
        <f>Q586+Q587+Q588</f>
        <v>200000</v>
      </c>
      <c r="R585" s="619">
        <f>R586+R587+R588</f>
        <v>300000</v>
      </c>
      <c r="S585" s="31"/>
      <c r="T585" s="31"/>
      <c r="U585" s="31"/>
      <c r="V585" s="31"/>
      <c r="W585" s="31"/>
      <c r="X585" s="31"/>
      <c r="Y585" s="31"/>
    </row>
    <row r="586" spans="1:25" ht="15" customHeight="1">
      <c r="A586" s="31" t="s">
        <v>303</v>
      </c>
      <c r="B586" s="26">
        <v>1</v>
      </c>
      <c r="C586" s="26"/>
      <c r="D586" s="26"/>
      <c r="E586" s="26">
        <v>4</v>
      </c>
      <c r="F586" s="26"/>
      <c r="G586" s="26"/>
      <c r="H586" s="26"/>
      <c r="I586" s="26"/>
      <c r="J586" s="32" t="s">
        <v>693</v>
      </c>
      <c r="K586" s="150">
        <v>3111</v>
      </c>
      <c r="L586" s="150" t="s">
        <v>449</v>
      </c>
      <c r="M586" s="150"/>
      <c r="N586" s="161">
        <v>471656</v>
      </c>
      <c r="O586" s="559">
        <v>300000</v>
      </c>
      <c r="P586" s="378">
        <v>24330.61</v>
      </c>
      <c r="Q586" s="626">
        <v>200000</v>
      </c>
      <c r="R586" s="626">
        <v>300000</v>
      </c>
      <c r="S586" s="31">
        <v>180672.27</v>
      </c>
      <c r="T586" s="31"/>
      <c r="U586" s="31"/>
      <c r="V586" s="31"/>
      <c r="W586" s="31"/>
      <c r="X586" s="31"/>
      <c r="Y586" s="31"/>
    </row>
    <row r="587" spans="1:25" ht="15" customHeight="1">
      <c r="A587" s="31" t="s">
        <v>303</v>
      </c>
      <c r="B587" s="26">
        <v>1</v>
      </c>
      <c r="C587" s="26"/>
      <c r="D587" s="26"/>
      <c r="E587" s="26">
        <v>4</v>
      </c>
      <c r="F587" s="26"/>
      <c r="G587" s="26"/>
      <c r="H587" s="26"/>
      <c r="I587" s="26"/>
      <c r="J587" s="32" t="s">
        <v>693</v>
      </c>
      <c r="K587" s="150">
        <v>3112</v>
      </c>
      <c r="L587" s="150" t="s">
        <v>450</v>
      </c>
      <c r="M587" s="150"/>
      <c r="N587" s="161"/>
      <c r="O587" s="559"/>
      <c r="P587" s="378">
        <v>0</v>
      </c>
      <c r="Q587" s="626">
        <v>0</v>
      </c>
      <c r="R587" s="626">
        <v>0</v>
      </c>
      <c r="S587" s="31"/>
      <c r="T587" s="31"/>
      <c r="U587" s="31"/>
      <c r="V587" s="31"/>
      <c r="W587" s="31"/>
      <c r="X587" s="31"/>
      <c r="Y587" s="31"/>
    </row>
    <row r="588" spans="1:25" ht="15" customHeight="1">
      <c r="A588" s="31" t="s">
        <v>303</v>
      </c>
      <c r="B588" s="26">
        <v>1</v>
      </c>
      <c r="C588" s="26"/>
      <c r="D588" s="26"/>
      <c r="E588" s="26">
        <v>4</v>
      </c>
      <c r="F588" s="26"/>
      <c r="G588" s="26"/>
      <c r="H588" s="26"/>
      <c r="I588" s="26"/>
      <c r="J588" s="32" t="s">
        <v>693</v>
      </c>
      <c r="K588" s="150">
        <v>3113</v>
      </c>
      <c r="L588" s="150" t="s">
        <v>451</v>
      </c>
      <c r="M588" s="150"/>
      <c r="N588" s="161"/>
      <c r="O588" s="559"/>
      <c r="P588" s="378">
        <v>0</v>
      </c>
      <c r="Q588" s="626">
        <v>0</v>
      </c>
      <c r="R588" s="626">
        <v>0</v>
      </c>
      <c r="S588" s="31"/>
      <c r="T588" s="31"/>
      <c r="U588" s="31"/>
      <c r="V588" s="31"/>
      <c r="W588" s="31"/>
      <c r="X588" s="31"/>
      <c r="Y588" s="31"/>
    </row>
    <row r="589" spans="1:25" ht="15" customHeight="1">
      <c r="A589" s="31" t="s">
        <v>303</v>
      </c>
      <c r="B589" s="26">
        <v>1</v>
      </c>
      <c r="C589" s="26"/>
      <c r="D589" s="26"/>
      <c r="E589" s="26">
        <v>4</v>
      </c>
      <c r="F589" s="26"/>
      <c r="G589" s="26"/>
      <c r="H589" s="26"/>
      <c r="I589" s="26"/>
      <c r="J589" s="32" t="s">
        <v>693</v>
      </c>
      <c r="K589" s="148">
        <v>312</v>
      </c>
      <c r="L589" s="169" t="s">
        <v>137</v>
      </c>
      <c r="M589" s="157"/>
      <c r="N589" s="149"/>
      <c r="O589" s="560"/>
      <c r="P589" s="377">
        <f>P590+P591+P592</f>
        <v>0</v>
      </c>
      <c r="Q589" s="625">
        <f>Q590+Q591+Q592</f>
        <v>2550</v>
      </c>
      <c r="R589" s="625">
        <f>R590+R591+R592</f>
        <v>0</v>
      </c>
      <c r="S589" s="31"/>
      <c r="T589" s="31"/>
      <c r="U589" s="31"/>
      <c r="V589" s="31"/>
      <c r="W589" s="31"/>
      <c r="X589" s="31"/>
      <c r="Y589" s="31"/>
    </row>
    <row r="590" spans="1:25" ht="15" customHeight="1">
      <c r="A590" s="31" t="s">
        <v>303</v>
      </c>
      <c r="B590" s="26">
        <v>1</v>
      </c>
      <c r="C590" s="26"/>
      <c r="D590" s="26"/>
      <c r="E590" s="26">
        <v>4</v>
      </c>
      <c r="F590" s="26"/>
      <c r="G590" s="26"/>
      <c r="H590" s="26"/>
      <c r="I590" s="26"/>
      <c r="J590" s="32" t="s">
        <v>693</v>
      </c>
      <c r="K590" s="150">
        <v>3121</v>
      </c>
      <c r="L590" s="151" t="s">
        <v>452</v>
      </c>
      <c r="M590" s="152"/>
      <c r="N590" s="161"/>
      <c r="O590" s="559"/>
      <c r="P590" s="378">
        <v>0</v>
      </c>
      <c r="Q590" s="626">
        <v>2550</v>
      </c>
      <c r="R590" s="626">
        <v>0</v>
      </c>
      <c r="S590" s="31"/>
      <c r="T590" s="31"/>
      <c r="U590" s="31"/>
      <c r="V590" s="31"/>
      <c r="W590" s="31"/>
      <c r="X590" s="31"/>
      <c r="Y590" s="31"/>
    </row>
    <row r="591" spans="1:25" ht="15" customHeight="1">
      <c r="A591" s="31" t="s">
        <v>303</v>
      </c>
      <c r="B591" s="26">
        <v>1</v>
      </c>
      <c r="C591" s="26"/>
      <c r="D591" s="26"/>
      <c r="E591" s="26">
        <v>4</v>
      </c>
      <c r="F591" s="26"/>
      <c r="G591" s="26"/>
      <c r="H591" s="26"/>
      <c r="I591" s="26"/>
      <c r="J591" s="32" t="s">
        <v>693</v>
      </c>
      <c r="K591" s="150">
        <v>3121</v>
      </c>
      <c r="L591" s="151" t="s">
        <v>453</v>
      </c>
      <c r="M591" s="152"/>
      <c r="N591" s="161"/>
      <c r="O591" s="559"/>
      <c r="P591" s="378">
        <v>0</v>
      </c>
      <c r="Q591" s="626">
        <v>0</v>
      </c>
      <c r="R591" s="626">
        <v>0</v>
      </c>
      <c r="S591" s="31"/>
      <c r="T591" s="31"/>
      <c r="U591" s="31"/>
      <c r="V591" s="31"/>
      <c r="W591" s="31"/>
      <c r="X591" s="31"/>
      <c r="Y591" s="31"/>
    </row>
    <row r="592" spans="1:25" ht="15" customHeight="1">
      <c r="A592" s="31" t="s">
        <v>303</v>
      </c>
      <c r="B592" s="26">
        <v>1</v>
      </c>
      <c r="C592" s="26"/>
      <c r="D592" s="26"/>
      <c r="E592" s="26">
        <v>4</v>
      </c>
      <c r="F592" s="26"/>
      <c r="G592" s="26"/>
      <c r="H592" s="26"/>
      <c r="I592" s="26"/>
      <c r="J592" s="32" t="s">
        <v>693</v>
      </c>
      <c r="K592" s="150">
        <v>3121</v>
      </c>
      <c r="L592" s="151" t="s">
        <v>454</v>
      </c>
      <c r="M592" s="152"/>
      <c r="N592" s="161"/>
      <c r="O592" s="559"/>
      <c r="P592" s="378">
        <v>0</v>
      </c>
      <c r="Q592" s="626">
        <v>0</v>
      </c>
      <c r="R592" s="626">
        <v>0</v>
      </c>
      <c r="S592" s="31"/>
      <c r="T592" s="31"/>
      <c r="U592" s="31"/>
      <c r="V592" s="31"/>
      <c r="W592" s="31"/>
      <c r="X592" s="31"/>
      <c r="Y592" s="31"/>
    </row>
    <row r="593" spans="1:25" ht="15" customHeight="1">
      <c r="A593" s="31" t="s">
        <v>303</v>
      </c>
      <c r="B593" s="26">
        <v>1</v>
      </c>
      <c r="C593" s="26"/>
      <c r="D593" s="26"/>
      <c r="E593" s="26">
        <v>4</v>
      </c>
      <c r="F593" s="26"/>
      <c r="G593" s="26"/>
      <c r="H593" s="26"/>
      <c r="I593" s="26"/>
      <c r="J593" s="32" t="s">
        <v>693</v>
      </c>
      <c r="K593" s="180">
        <v>313</v>
      </c>
      <c r="L593" s="769" t="s">
        <v>304</v>
      </c>
      <c r="M593" s="770"/>
      <c r="N593" s="149">
        <f>N594+N595</f>
        <v>81124</v>
      </c>
      <c r="O593" s="560">
        <f>O594+O595</f>
        <v>60000</v>
      </c>
      <c r="P593" s="377">
        <f>P594+P596+P597</f>
        <v>4014.54</v>
      </c>
      <c r="Q593" s="625">
        <f>Q594+Q596+Q597</f>
        <v>35000</v>
      </c>
      <c r="R593" s="625">
        <f>R594+R596+R597</f>
        <v>60000</v>
      </c>
      <c r="S593" s="31"/>
      <c r="T593" s="31"/>
      <c r="U593" s="31"/>
      <c r="V593" s="31"/>
      <c r="W593" s="31"/>
      <c r="X593" s="31"/>
      <c r="Y593" s="31"/>
    </row>
    <row r="594" spans="1:25" ht="15" customHeight="1">
      <c r="A594" s="31" t="s">
        <v>303</v>
      </c>
      <c r="B594" s="26">
        <v>1</v>
      </c>
      <c r="C594" s="26"/>
      <c r="D594" s="26"/>
      <c r="E594" s="26">
        <v>4</v>
      </c>
      <c r="F594" s="26"/>
      <c r="G594" s="26"/>
      <c r="H594" s="26"/>
      <c r="I594" s="26"/>
      <c r="J594" s="32" t="s">
        <v>693</v>
      </c>
      <c r="K594" s="181">
        <v>3132</v>
      </c>
      <c r="L594" s="767" t="s">
        <v>455</v>
      </c>
      <c r="M594" s="768"/>
      <c r="N594" s="161">
        <v>73107</v>
      </c>
      <c r="O594" s="559">
        <v>60000</v>
      </c>
      <c r="P594" s="378">
        <v>4014.54</v>
      </c>
      <c r="Q594" s="626">
        <v>35000</v>
      </c>
      <c r="R594" s="626">
        <v>60000</v>
      </c>
      <c r="S594" s="31">
        <v>29701.5</v>
      </c>
      <c r="T594" s="31"/>
      <c r="U594" s="31"/>
      <c r="V594" s="31"/>
      <c r="W594" s="31"/>
      <c r="X594" s="31"/>
      <c r="Y594" s="31"/>
    </row>
    <row r="595" spans="1:25" ht="15" hidden="1" customHeight="1">
      <c r="A595" s="31" t="s">
        <v>303</v>
      </c>
      <c r="B595" s="26">
        <v>1</v>
      </c>
      <c r="C595" s="26"/>
      <c r="D595" s="26"/>
      <c r="E595" s="26">
        <v>4</v>
      </c>
      <c r="F595" s="26"/>
      <c r="G595" s="26"/>
      <c r="H595" s="26"/>
      <c r="I595" s="26"/>
      <c r="J595" s="32" t="s">
        <v>448</v>
      </c>
      <c r="K595" s="181">
        <v>3132</v>
      </c>
      <c r="L595" s="767" t="s">
        <v>455</v>
      </c>
      <c r="M595" s="768"/>
      <c r="N595" s="161">
        <v>8017</v>
      </c>
      <c r="O595" s="559">
        <v>0</v>
      </c>
      <c r="P595" s="378">
        <v>0</v>
      </c>
      <c r="Q595" s="626">
        <v>0</v>
      </c>
      <c r="R595" s="626">
        <v>0</v>
      </c>
      <c r="S595" s="31"/>
      <c r="T595" s="31"/>
      <c r="U595" s="31"/>
      <c r="V595" s="31"/>
      <c r="W595" s="31"/>
      <c r="X595" s="31"/>
      <c r="Y595" s="31"/>
    </row>
    <row r="596" spans="1:25" ht="15" hidden="1" customHeight="1">
      <c r="A596" s="31" t="s">
        <v>303</v>
      </c>
      <c r="B596" s="26">
        <v>1</v>
      </c>
      <c r="C596" s="26"/>
      <c r="D596" s="26"/>
      <c r="E596" s="26">
        <v>4</v>
      </c>
      <c r="F596" s="26"/>
      <c r="G596" s="26"/>
      <c r="H596" s="26"/>
      <c r="I596" s="26"/>
      <c r="J596" s="32" t="s">
        <v>448</v>
      </c>
      <c r="K596" s="181">
        <v>3132</v>
      </c>
      <c r="L596" s="767" t="s">
        <v>456</v>
      </c>
      <c r="M596" s="768"/>
      <c r="N596" s="161"/>
      <c r="O596" s="559"/>
      <c r="P596" s="378">
        <v>0</v>
      </c>
      <c r="Q596" s="626">
        <v>0</v>
      </c>
      <c r="R596" s="626">
        <v>0</v>
      </c>
      <c r="S596" s="31"/>
      <c r="T596" s="31"/>
      <c r="U596" s="31"/>
      <c r="V596" s="31"/>
      <c r="W596" s="31"/>
      <c r="X596" s="31"/>
      <c r="Y596" s="31"/>
    </row>
    <row r="597" spans="1:25" ht="15" hidden="1" customHeight="1">
      <c r="A597" s="31" t="s">
        <v>303</v>
      </c>
      <c r="B597" s="26">
        <v>1</v>
      </c>
      <c r="C597" s="26"/>
      <c r="D597" s="26"/>
      <c r="E597" s="26">
        <v>4</v>
      </c>
      <c r="F597" s="26"/>
      <c r="G597" s="26"/>
      <c r="H597" s="26"/>
      <c r="I597" s="26"/>
      <c r="J597" s="32" t="s">
        <v>448</v>
      </c>
      <c r="K597" s="181">
        <v>3132</v>
      </c>
      <c r="L597" s="767" t="s">
        <v>457</v>
      </c>
      <c r="M597" s="768"/>
      <c r="N597" s="161"/>
      <c r="O597" s="559"/>
      <c r="P597" s="378">
        <v>0</v>
      </c>
      <c r="Q597" s="626">
        <v>0</v>
      </c>
      <c r="R597" s="626">
        <v>0</v>
      </c>
      <c r="S597" s="31"/>
      <c r="T597" s="31"/>
      <c r="U597" s="31"/>
      <c r="V597" s="31"/>
      <c r="W597" s="31"/>
      <c r="X597" s="31"/>
      <c r="Y597" s="31"/>
    </row>
    <row r="598" spans="1:25">
      <c r="A598" s="31" t="s">
        <v>303</v>
      </c>
      <c r="B598" s="26">
        <v>1</v>
      </c>
      <c r="C598" s="26"/>
      <c r="D598" s="26"/>
      <c r="E598" s="26">
        <v>4</v>
      </c>
      <c r="F598" s="26"/>
      <c r="G598" s="26"/>
      <c r="H598" s="26"/>
      <c r="I598" s="26"/>
      <c r="J598" s="32" t="s">
        <v>448</v>
      </c>
      <c r="K598" s="150">
        <v>32</v>
      </c>
      <c r="L598" s="151" t="s">
        <v>26</v>
      </c>
      <c r="M598" s="152"/>
      <c r="N598" s="161">
        <f>N599+N602+N620</f>
        <v>186000</v>
      </c>
      <c r="O598" s="559">
        <f>O599+O607+O609+O614</f>
        <v>0</v>
      </c>
      <c r="P598" s="378">
        <f>P599+P607+P609+P614</f>
        <v>3443.84</v>
      </c>
      <c r="Q598" s="626">
        <f>Q599+Q607+Q609+Q614</f>
        <v>23300</v>
      </c>
      <c r="R598" s="626">
        <f>R599+R607+R609+R614</f>
        <v>0</v>
      </c>
      <c r="S598" s="31"/>
      <c r="T598" s="31"/>
      <c r="U598" s="31"/>
      <c r="V598" s="31"/>
      <c r="W598" s="31"/>
      <c r="X598" s="31"/>
      <c r="Y598" s="31"/>
    </row>
    <row r="599" spans="1:25">
      <c r="A599" s="31" t="s">
        <v>303</v>
      </c>
      <c r="B599" s="26">
        <v>1</v>
      </c>
      <c r="C599" s="26"/>
      <c r="D599" s="26"/>
      <c r="E599" s="26">
        <v>4</v>
      </c>
      <c r="F599" s="26"/>
      <c r="G599" s="26"/>
      <c r="H599" s="26"/>
      <c r="I599" s="26"/>
      <c r="J599" s="32" t="s">
        <v>448</v>
      </c>
      <c r="K599" s="148">
        <v>321</v>
      </c>
      <c r="L599" s="769" t="s">
        <v>141</v>
      </c>
      <c r="M599" s="770"/>
      <c r="N599" s="149">
        <f>N600+N601</f>
        <v>124000</v>
      </c>
      <c r="O599" s="560">
        <f>O600+O601</f>
        <v>0</v>
      </c>
      <c r="P599" s="377">
        <f>P600+P601+P602+P603+P604+P605+P606</f>
        <v>2092.58</v>
      </c>
      <c r="Q599" s="625">
        <f>Q600+Q601+Q602+Q603+Q604+Q605+Q606</f>
        <v>12000</v>
      </c>
      <c r="R599" s="625">
        <f>R600+R601+R602+R603+R604+R605+R606</f>
        <v>0</v>
      </c>
      <c r="S599" s="31"/>
      <c r="T599" s="31"/>
      <c r="U599" s="31"/>
      <c r="V599" s="31"/>
      <c r="W599" s="31"/>
      <c r="X599" s="31"/>
      <c r="Y599" s="31"/>
    </row>
    <row r="600" spans="1:25">
      <c r="A600" s="31" t="s">
        <v>303</v>
      </c>
      <c r="B600" s="26">
        <v>1</v>
      </c>
      <c r="C600" s="26"/>
      <c r="D600" s="26"/>
      <c r="E600" s="26">
        <v>4</v>
      </c>
      <c r="F600" s="26"/>
      <c r="G600" s="26"/>
      <c r="H600" s="26"/>
      <c r="I600" s="26"/>
      <c r="J600" s="32" t="s">
        <v>448</v>
      </c>
      <c r="K600" s="150">
        <v>3212</v>
      </c>
      <c r="L600" s="767" t="s">
        <v>458</v>
      </c>
      <c r="M600" s="768"/>
      <c r="N600" s="161">
        <v>62000</v>
      </c>
      <c r="O600" s="559">
        <v>0</v>
      </c>
      <c r="P600" s="378">
        <v>2092.58</v>
      </c>
      <c r="Q600" s="626">
        <v>12000</v>
      </c>
      <c r="R600" s="626">
        <v>0</v>
      </c>
      <c r="S600" s="31">
        <v>10936.96</v>
      </c>
      <c r="T600" s="31"/>
      <c r="U600" s="31"/>
      <c r="V600" s="31"/>
      <c r="W600" s="31"/>
      <c r="X600" s="31"/>
      <c r="Y600" s="31"/>
    </row>
    <row r="601" spans="1:25" hidden="1">
      <c r="A601" s="31" t="s">
        <v>303</v>
      </c>
      <c r="B601" s="26">
        <v>1</v>
      </c>
      <c r="C601" s="26"/>
      <c r="D601" s="26"/>
      <c r="E601" s="26">
        <v>4</v>
      </c>
      <c r="F601" s="26"/>
      <c r="G601" s="26"/>
      <c r="H601" s="26"/>
      <c r="I601" s="26"/>
      <c r="J601" s="32" t="s">
        <v>448</v>
      </c>
      <c r="K601" s="150">
        <v>3212</v>
      </c>
      <c r="L601" s="767" t="s">
        <v>459</v>
      </c>
      <c r="M601" s="768"/>
      <c r="N601" s="161">
        <v>62000</v>
      </c>
      <c r="O601" s="559">
        <v>0</v>
      </c>
      <c r="P601" s="378">
        <v>0</v>
      </c>
      <c r="Q601" s="626">
        <v>0</v>
      </c>
      <c r="R601" s="626">
        <v>0</v>
      </c>
      <c r="S601" s="31"/>
      <c r="T601" s="31"/>
      <c r="U601" s="31"/>
      <c r="V601" s="31"/>
      <c r="W601" s="31"/>
      <c r="X601" s="31"/>
      <c r="Y601" s="31"/>
    </row>
    <row r="602" spans="1:25" hidden="1">
      <c r="A602" s="31" t="s">
        <v>303</v>
      </c>
      <c r="B602" s="26">
        <v>1</v>
      </c>
      <c r="C602" s="26"/>
      <c r="D602" s="26"/>
      <c r="E602" s="26">
        <v>4</v>
      </c>
      <c r="F602" s="26"/>
      <c r="G602" s="26"/>
      <c r="H602" s="26"/>
      <c r="I602" s="26"/>
      <c r="J602" s="32" t="s">
        <v>448</v>
      </c>
      <c r="K602" s="150">
        <v>3212</v>
      </c>
      <c r="L602" s="767" t="s">
        <v>460</v>
      </c>
      <c r="M602" s="768"/>
      <c r="N602" s="161">
        <v>62000</v>
      </c>
      <c r="O602" s="559">
        <v>0</v>
      </c>
      <c r="P602" s="378">
        <v>0</v>
      </c>
      <c r="Q602" s="626">
        <v>0</v>
      </c>
      <c r="R602" s="626">
        <v>0</v>
      </c>
      <c r="S602" s="31"/>
      <c r="T602" s="31"/>
      <c r="U602" s="31"/>
      <c r="V602" s="31"/>
      <c r="W602" s="31"/>
      <c r="X602" s="31"/>
      <c r="Y602" s="31"/>
    </row>
    <row r="603" spans="1:25" hidden="1">
      <c r="A603" s="31" t="s">
        <v>303</v>
      </c>
      <c r="B603" s="26">
        <v>1</v>
      </c>
      <c r="C603" s="26"/>
      <c r="D603" s="26"/>
      <c r="E603" s="26">
        <v>4</v>
      </c>
      <c r="F603" s="26"/>
      <c r="G603" s="26"/>
      <c r="H603" s="26"/>
      <c r="I603" s="26"/>
      <c r="J603" s="32" t="s">
        <v>448</v>
      </c>
      <c r="K603" s="150">
        <v>3212</v>
      </c>
      <c r="L603" s="767" t="s">
        <v>461</v>
      </c>
      <c r="M603" s="768"/>
      <c r="N603" s="161">
        <v>62000</v>
      </c>
      <c r="O603" s="559">
        <v>0</v>
      </c>
      <c r="P603" s="378">
        <v>0</v>
      </c>
      <c r="Q603" s="626">
        <v>0</v>
      </c>
      <c r="R603" s="626">
        <v>0</v>
      </c>
      <c r="S603" s="31"/>
      <c r="T603" s="31"/>
      <c r="U603" s="31"/>
      <c r="V603" s="31"/>
      <c r="W603" s="31"/>
      <c r="X603" s="31"/>
      <c r="Y603" s="31"/>
    </row>
    <row r="604" spans="1:25" hidden="1">
      <c r="A604" s="31" t="s">
        <v>303</v>
      </c>
      <c r="B604" s="26">
        <v>1</v>
      </c>
      <c r="C604" s="26"/>
      <c r="D604" s="26"/>
      <c r="E604" s="26">
        <v>4</v>
      </c>
      <c r="F604" s="26"/>
      <c r="G604" s="26"/>
      <c r="H604" s="26"/>
      <c r="I604" s="26"/>
      <c r="J604" s="32" t="s">
        <v>448</v>
      </c>
      <c r="K604" s="150">
        <v>3212</v>
      </c>
      <c r="L604" s="767" t="s">
        <v>462</v>
      </c>
      <c r="M604" s="768"/>
      <c r="N604" s="161">
        <v>62000</v>
      </c>
      <c r="O604" s="559">
        <v>0</v>
      </c>
      <c r="P604" s="378">
        <v>0</v>
      </c>
      <c r="Q604" s="626">
        <v>0</v>
      </c>
      <c r="R604" s="626">
        <v>0</v>
      </c>
      <c r="S604" s="31"/>
      <c r="T604" s="31"/>
      <c r="U604" s="31"/>
      <c r="V604" s="31"/>
      <c r="W604" s="31"/>
      <c r="X604" s="31"/>
      <c r="Y604" s="31"/>
    </row>
    <row r="605" spans="1:25" hidden="1">
      <c r="A605" s="31" t="s">
        <v>303</v>
      </c>
      <c r="B605" s="26">
        <v>1</v>
      </c>
      <c r="C605" s="26"/>
      <c r="D605" s="26"/>
      <c r="E605" s="26">
        <v>4</v>
      </c>
      <c r="F605" s="26"/>
      <c r="G605" s="26"/>
      <c r="H605" s="26"/>
      <c r="I605" s="26"/>
      <c r="J605" s="32" t="s">
        <v>448</v>
      </c>
      <c r="K605" s="150">
        <v>3212</v>
      </c>
      <c r="L605" s="767" t="s">
        <v>463</v>
      </c>
      <c r="M605" s="768"/>
      <c r="N605" s="161">
        <v>62000</v>
      </c>
      <c r="O605" s="559">
        <v>0</v>
      </c>
      <c r="P605" s="378">
        <v>0</v>
      </c>
      <c r="Q605" s="626">
        <v>0</v>
      </c>
      <c r="R605" s="626">
        <v>0</v>
      </c>
      <c r="S605" s="31"/>
      <c r="T605" s="31"/>
      <c r="U605" s="31"/>
      <c r="V605" s="31"/>
      <c r="W605" s="31"/>
      <c r="X605" s="31"/>
      <c r="Y605" s="31"/>
    </row>
    <row r="606" spans="1:25" hidden="1">
      <c r="A606" s="31" t="s">
        <v>303</v>
      </c>
      <c r="B606" s="26">
        <v>1</v>
      </c>
      <c r="C606" s="26"/>
      <c r="D606" s="26"/>
      <c r="E606" s="26">
        <v>4</v>
      </c>
      <c r="F606" s="26"/>
      <c r="G606" s="26"/>
      <c r="H606" s="26"/>
      <c r="I606" s="26"/>
      <c r="J606" s="32" t="s">
        <v>448</v>
      </c>
      <c r="K606" s="150">
        <v>3212</v>
      </c>
      <c r="L606" s="767" t="s">
        <v>464</v>
      </c>
      <c r="M606" s="768"/>
      <c r="N606" s="161">
        <v>62000</v>
      </c>
      <c r="O606" s="559">
        <v>0</v>
      </c>
      <c r="P606" s="378">
        <v>0</v>
      </c>
      <c r="Q606" s="626">
        <v>0</v>
      </c>
      <c r="R606" s="626">
        <v>0</v>
      </c>
      <c r="S606" s="31"/>
      <c r="T606" s="31"/>
      <c r="U606" s="31"/>
      <c r="V606" s="31"/>
      <c r="W606" s="31"/>
      <c r="X606" s="31"/>
      <c r="Y606" s="31"/>
    </row>
    <row r="607" spans="1:25">
      <c r="A607" s="31" t="s">
        <v>303</v>
      </c>
      <c r="B607" s="26">
        <v>1</v>
      </c>
      <c r="C607" s="26"/>
      <c r="D607" s="26"/>
      <c r="E607" s="26">
        <v>4</v>
      </c>
      <c r="F607" s="26"/>
      <c r="G607" s="26"/>
      <c r="H607" s="26"/>
      <c r="I607" s="26"/>
      <c r="J607" s="32" t="s">
        <v>448</v>
      </c>
      <c r="K607" s="148">
        <v>322</v>
      </c>
      <c r="L607" s="769" t="s">
        <v>26</v>
      </c>
      <c r="M607" s="770"/>
      <c r="N607" s="149">
        <v>62000</v>
      </c>
      <c r="O607" s="560">
        <f>O608</f>
        <v>0</v>
      </c>
      <c r="P607" s="377">
        <f>P608</f>
        <v>941.26</v>
      </c>
      <c r="Q607" s="625">
        <f>Q608</f>
        <v>9500</v>
      </c>
      <c r="R607" s="625">
        <f>R608</f>
        <v>0</v>
      </c>
      <c r="S607" s="31"/>
      <c r="T607" s="31"/>
      <c r="U607" s="31"/>
      <c r="V607" s="31"/>
      <c r="W607" s="31"/>
      <c r="X607" s="31"/>
      <c r="Y607" s="31"/>
    </row>
    <row r="608" spans="1:25">
      <c r="A608" s="31" t="s">
        <v>303</v>
      </c>
      <c r="B608" s="26">
        <v>1</v>
      </c>
      <c r="C608" s="26"/>
      <c r="D608" s="26"/>
      <c r="E608" s="26">
        <v>4</v>
      </c>
      <c r="F608" s="26"/>
      <c r="G608" s="26"/>
      <c r="H608" s="26"/>
      <c r="I608" s="26"/>
      <c r="J608" s="32" t="s">
        <v>448</v>
      </c>
      <c r="K608" s="150">
        <v>3221</v>
      </c>
      <c r="L608" s="767" t="s">
        <v>465</v>
      </c>
      <c r="M608" s="768"/>
      <c r="N608" s="161">
        <v>62000</v>
      </c>
      <c r="O608" s="559">
        <v>0</v>
      </c>
      <c r="P608" s="378">
        <v>941.26</v>
      </c>
      <c r="Q608" s="626">
        <v>9500</v>
      </c>
      <c r="R608" s="626">
        <v>0</v>
      </c>
      <c r="S608" s="31">
        <v>8032.5</v>
      </c>
      <c r="T608" s="31"/>
      <c r="U608" s="31"/>
      <c r="V608" s="31"/>
      <c r="W608" s="31"/>
      <c r="X608" s="31"/>
      <c r="Y608" s="31"/>
    </row>
    <row r="609" spans="1:25">
      <c r="A609" s="31" t="s">
        <v>303</v>
      </c>
      <c r="B609" s="26">
        <v>1</v>
      </c>
      <c r="C609" s="26"/>
      <c r="D609" s="26"/>
      <c r="E609" s="26">
        <v>4</v>
      </c>
      <c r="F609" s="26"/>
      <c r="G609" s="26"/>
      <c r="H609" s="26"/>
      <c r="I609" s="26"/>
      <c r="J609" s="32" t="s">
        <v>448</v>
      </c>
      <c r="K609" s="148">
        <v>323</v>
      </c>
      <c r="L609" s="769" t="s">
        <v>67</v>
      </c>
      <c r="M609" s="770"/>
      <c r="N609" s="149">
        <v>62000</v>
      </c>
      <c r="O609" s="560">
        <v>0</v>
      </c>
      <c r="P609" s="377">
        <f>P610+P611+P612+P613</f>
        <v>0</v>
      </c>
      <c r="Q609" s="625">
        <f>Q610+Q611+Q612+Q613</f>
        <v>1800</v>
      </c>
      <c r="R609" s="625">
        <f>R610+R611+R612+R613</f>
        <v>0</v>
      </c>
      <c r="S609" s="31"/>
      <c r="T609" s="31"/>
      <c r="U609" s="31"/>
      <c r="V609" s="31"/>
      <c r="W609" s="31"/>
      <c r="X609" s="31"/>
      <c r="Y609" s="31"/>
    </row>
    <row r="610" spans="1:25">
      <c r="A610" s="31" t="s">
        <v>303</v>
      </c>
      <c r="B610" s="26">
        <v>1</v>
      </c>
      <c r="C610" s="26"/>
      <c r="D610" s="26"/>
      <c r="E610" s="26">
        <v>4</v>
      </c>
      <c r="F610" s="26"/>
      <c r="G610" s="26"/>
      <c r="H610" s="26"/>
      <c r="I610" s="26"/>
      <c r="J610" s="32" t="s">
        <v>448</v>
      </c>
      <c r="K610" s="150">
        <v>3237</v>
      </c>
      <c r="L610" s="767" t="s">
        <v>776</v>
      </c>
      <c r="M610" s="768"/>
      <c r="N610" s="161">
        <v>62000</v>
      </c>
      <c r="O610" s="559">
        <v>0</v>
      </c>
      <c r="P610" s="378">
        <v>0</v>
      </c>
      <c r="Q610" s="626">
        <v>0</v>
      </c>
      <c r="R610" s="626">
        <v>0</v>
      </c>
      <c r="S610" s="31"/>
      <c r="T610" s="31"/>
      <c r="U610" s="31"/>
      <c r="V610" s="31"/>
      <c r="W610" s="31"/>
      <c r="X610" s="31"/>
      <c r="Y610" s="31"/>
    </row>
    <row r="611" spans="1:25">
      <c r="A611" s="31" t="s">
        <v>303</v>
      </c>
      <c r="B611" s="26">
        <v>1</v>
      </c>
      <c r="C611" s="26"/>
      <c r="D611" s="26"/>
      <c r="E611" s="26">
        <v>4</v>
      </c>
      <c r="F611" s="26"/>
      <c r="G611" s="26"/>
      <c r="H611" s="26"/>
      <c r="I611" s="26"/>
      <c r="J611" s="32" t="s">
        <v>448</v>
      </c>
      <c r="K611" s="150">
        <v>3237</v>
      </c>
      <c r="L611" s="767" t="s">
        <v>466</v>
      </c>
      <c r="M611" s="768"/>
      <c r="N611" s="161">
        <v>62000</v>
      </c>
      <c r="O611" s="559">
        <v>0</v>
      </c>
      <c r="P611" s="378">
        <v>0</v>
      </c>
      <c r="Q611" s="626">
        <v>1800</v>
      </c>
      <c r="R611" s="626">
        <v>0</v>
      </c>
      <c r="S611" s="31">
        <v>750</v>
      </c>
      <c r="T611" s="31"/>
      <c r="U611" s="31"/>
      <c r="V611" s="31"/>
      <c r="W611" s="31"/>
      <c r="X611" s="31"/>
      <c r="Y611" s="31"/>
    </row>
    <row r="612" spans="1:25">
      <c r="A612" s="31" t="s">
        <v>303</v>
      </c>
      <c r="B612" s="26">
        <v>1</v>
      </c>
      <c r="C612" s="26"/>
      <c r="D612" s="26"/>
      <c r="E612" s="26">
        <v>4</v>
      </c>
      <c r="F612" s="26"/>
      <c r="G612" s="26"/>
      <c r="H612" s="26"/>
      <c r="I612" s="26"/>
      <c r="J612" s="32" t="s">
        <v>448</v>
      </c>
      <c r="K612" s="150">
        <v>3237</v>
      </c>
      <c r="L612" s="767" t="s">
        <v>467</v>
      </c>
      <c r="M612" s="768"/>
      <c r="N612" s="161">
        <v>62000</v>
      </c>
      <c r="O612" s="559">
        <v>0</v>
      </c>
      <c r="P612" s="378">
        <v>0</v>
      </c>
      <c r="Q612" s="626">
        <v>0</v>
      </c>
      <c r="R612" s="626">
        <v>0</v>
      </c>
      <c r="S612" s="31"/>
      <c r="T612" s="31"/>
      <c r="U612" s="31"/>
      <c r="V612" s="31"/>
      <c r="W612" s="31"/>
      <c r="X612" s="31"/>
      <c r="Y612" s="31"/>
    </row>
    <row r="613" spans="1:25">
      <c r="A613" s="31" t="s">
        <v>303</v>
      </c>
      <c r="B613" s="26">
        <v>1</v>
      </c>
      <c r="C613" s="26"/>
      <c r="D613" s="26"/>
      <c r="E613" s="26">
        <v>4</v>
      </c>
      <c r="F613" s="26"/>
      <c r="G613" s="26"/>
      <c r="H613" s="26"/>
      <c r="I613" s="26"/>
      <c r="J613" s="32" t="s">
        <v>448</v>
      </c>
      <c r="K613" s="150">
        <v>3237</v>
      </c>
      <c r="L613" s="767" t="s">
        <v>468</v>
      </c>
      <c r="M613" s="768"/>
      <c r="N613" s="161">
        <v>62000</v>
      </c>
      <c r="O613" s="559">
        <v>0</v>
      </c>
      <c r="P613" s="378">
        <v>0</v>
      </c>
      <c r="Q613" s="626">
        <v>0</v>
      </c>
      <c r="R613" s="626">
        <v>0</v>
      </c>
      <c r="S613" s="31"/>
      <c r="T613" s="31"/>
      <c r="U613" s="31"/>
      <c r="V613" s="31"/>
      <c r="W613" s="31"/>
      <c r="X613" s="31"/>
      <c r="Y613" s="31"/>
    </row>
    <row r="614" spans="1:25" ht="14.45" customHeight="1">
      <c r="A614" s="31" t="s">
        <v>303</v>
      </c>
      <c r="B614" s="26">
        <v>1</v>
      </c>
      <c r="C614" s="26"/>
      <c r="D614" s="26"/>
      <c r="E614" s="26">
        <v>4</v>
      </c>
      <c r="F614" s="26"/>
      <c r="G614" s="26"/>
      <c r="H614" s="26"/>
      <c r="I614" s="26"/>
      <c r="J614" s="32" t="s">
        <v>448</v>
      </c>
      <c r="K614" s="148">
        <v>329</v>
      </c>
      <c r="L614" s="769" t="s">
        <v>69</v>
      </c>
      <c r="M614" s="770"/>
      <c r="N614" s="149">
        <v>62000</v>
      </c>
      <c r="O614" s="560">
        <f>O615+O616</f>
        <v>0</v>
      </c>
      <c r="P614" s="377">
        <f>P615+P616</f>
        <v>410</v>
      </c>
      <c r="Q614" s="625">
        <f>Q615+Q616</f>
        <v>0</v>
      </c>
      <c r="R614" s="625">
        <f>R615+R616</f>
        <v>0</v>
      </c>
      <c r="S614" s="31"/>
      <c r="T614" s="31"/>
      <c r="U614" s="31"/>
      <c r="V614" s="31"/>
      <c r="W614" s="31"/>
      <c r="X614" s="31"/>
      <c r="Y614" s="31"/>
    </row>
    <row r="615" spans="1:25" ht="14.45" customHeight="1">
      <c r="A615" s="31" t="s">
        <v>303</v>
      </c>
      <c r="B615" s="26">
        <v>1</v>
      </c>
      <c r="C615" s="26"/>
      <c r="D615" s="26"/>
      <c r="E615" s="26">
        <v>4</v>
      </c>
      <c r="F615" s="26"/>
      <c r="G615" s="26"/>
      <c r="H615" s="26"/>
      <c r="I615" s="26"/>
      <c r="J615" s="32" t="s">
        <v>448</v>
      </c>
      <c r="K615" s="150">
        <v>3293</v>
      </c>
      <c r="L615" s="154" t="s">
        <v>469</v>
      </c>
      <c r="M615" s="155"/>
      <c r="N615" s="161"/>
      <c r="O615" s="559">
        <v>0</v>
      </c>
      <c r="P615" s="378">
        <v>300</v>
      </c>
      <c r="Q615" s="626">
        <v>0</v>
      </c>
      <c r="R615" s="626">
        <v>0</v>
      </c>
      <c r="S615" s="31"/>
      <c r="T615" s="31"/>
      <c r="U615" s="31"/>
      <c r="V615" s="31"/>
      <c r="W615" s="31"/>
      <c r="X615" s="31"/>
      <c r="Y615" s="31"/>
    </row>
    <row r="616" spans="1:25" ht="14.45" customHeight="1" thickBot="1">
      <c r="A616" s="31" t="s">
        <v>303</v>
      </c>
      <c r="B616" s="26">
        <v>1</v>
      </c>
      <c r="C616" s="26"/>
      <c r="D616" s="26"/>
      <c r="E616" s="26">
        <v>4</v>
      </c>
      <c r="F616" s="26"/>
      <c r="G616" s="26"/>
      <c r="H616" s="26"/>
      <c r="I616" s="26"/>
      <c r="J616" s="32" t="s">
        <v>448</v>
      </c>
      <c r="K616" s="150">
        <v>3299</v>
      </c>
      <c r="L616" s="767" t="s">
        <v>69</v>
      </c>
      <c r="M616" s="768"/>
      <c r="N616" s="161">
        <v>62000</v>
      </c>
      <c r="O616" s="559">
        <v>0</v>
      </c>
      <c r="P616" s="378">
        <v>110</v>
      </c>
      <c r="Q616" s="626">
        <v>0</v>
      </c>
      <c r="R616" s="626">
        <v>0</v>
      </c>
      <c r="S616" s="31"/>
      <c r="T616" s="31"/>
      <c r="U616" s="31"/>
      <c r="V616" s="31"/>
      <c r="W616" s="31"/>
      <c r="X616" s="31"/>
      <c r="Y616" s="31"/>
    </row>
    <row r="617" spans="1:25">
      <c r="A617" s="210"/>
      <c r="B617" s="50"/>
      <c r="C617" s="50"/>
      <c r="D617" s="50"/>
      <c r="E617" s="50"/>
      <c r="F617" s="50"/>
      <c r="G617" s="50"/>
      <c r="H617" s="50"/>
      <c r="I617" s="50"/>
      <c r="J617" s="57"/>
      <c r="K617" s="145"/>
      <c r="L617" s="145" t="s">
        <v>83</v>
      </c>
      <c r="M617" s="145"/>
      <c r="N617" s="146">
        <f>N548</f>
        <v>109250</v>
      </c>
      <c r="O617" s="547">
        <f>O583</f>
        <v>360000</v>
      </c>
      <c r="P617" s="371">
        <f>P583</f>
        <v>31788.99</v>
      </c>
      <c r="Q617" s="618">
        <f>Q583</f>
        <v>260850</v>
      </c>
      <c r="R617" s="618">
        <f>R583</f>
        <v>360000</v>
      </c>
      <c r="S617" s="31"/>
      <c r="T617" s="31"/>
      <c r="U617" s="31"/>
      <c r="V617" s="31"/>
      <c r="W617" s="31"/>
      <c r="X617" s="31"/>
      <c r="Y617" s="31"/>
    </row>
    <row r="618" spans="1:25">
      <c r="A618" s="212"/>
      <c r="B618" s="26"/>
      <c r="C618" s="26"/>
      <c r="D618" s="26"/>
      <c r="E618" s="26"/>
      <c r="F618" s="26"/>
      <c r="G618" s="26"/>
      <c r="H618" s="26"/>
      <c r="I618" s="26"/>
      <c r="J618" s="32"/>
      <c r="K618" s="156"/>
      <c r="L618" s="156"/>
      <c r="M618" s="156"/>
      <c r="N618" s="29"/>
      <c r="O618" s="504"/>
      <c r="P618" s="367"/>
      <c r="Q618" s="621"/>
      <c r="R618" s="621"/>
      <c r="S618" s="31"/>
      <c r="T618" s="31"/>
      <c r="U618" s="31"/>
      <c r="V618" s="31"/>
      <c r="W618" s="31"/>
      <c r="X618" s="31"/>
      <c r="Y618" s="31"/>
    </row>
    <row r="619" spans="1:25">
      <c r="A619" s="50"/>
      <c r="B619" s="50"/>
      <c r="C619" s="50"/>
      <c r="D619" s="50"/>
      <c r="E619" s="50"/>
      <c r="F619" s="50"/>
      <c r="G619" s="50"/>
      <c r="H619" s="50"/>
      <c r="I619" s="50"/>
      <c r="J619" s="57"/>
      <c r="K619" s="49" t="s">
        <v>470</v>
      </c>
      <c r="L619" s="771" t="s">
        <v>471</v>
      </c>
      <c r="M619" s="771"/>
      <c r="N619" s="105"/>
      <c r="O619" s="531"/>
      <c r="P619" s="357"/>
      <c r="Q619" s="602"/>
      <c r="R619" s="602"/>
      <c r="S619" s="31"/>
      <c r="T619" s="31"/>
      <c r="U619" s="31"/>
      <c r="V619" s="31"/>
      <c r="W619" s="31"/>
      <c r="X619" s="31"/>
      <c r="Y619" s="31"/>
    </row>
    <row r="620" spans="1:25">
      <c r="A620" s="54" t="s">
        <v>472</v>
      </c>
      <c r="B620" s="54"/>
      <c r="C620" s="54"/>
      <c r="D620" s="54"/>
      <c r="E620" s="54"/>
      <c r="F620" s="54"/>
      <c r="G620" s="54"/>
      <c r="H620" s="54"/>
      <c r="I620" s="54"/>
      <c r="J620" s="60"/>
      <c r="K620" s="53"/>
      <c r="L620" s="54" t="s">
        <v>473</v>
      </c>
      <c r="M620" s="53"/>
      <c r="N620" s="61"/>
      <c r="O620" s="513"/>
      <c r="P620" s="354"/>
      <c r="Q620" s="598"/>
      <c r="R620" s="598"/>
      <c r="S620" s="31"/>
      <c r="T620" s="31"/>
      <c r="U620" s="31"/>
      <c r="V620" s="31"/>
      <c r="W620" s="31"/>
      <c r="X620" s="31"/>
      <c r="Y620" s="31"/>
    </row>
    <row r="621" spans="1:25">
      <c r="A621" s="54" t="s">
        <v>474</v>
      </c>
      <c r="B621" s="54"/>
      <c r="C621" s="54"/>
      <c r="D621" s="54"/>
      <c r="E621" s="54"/>
      <c r="F621" s="54"/>
      <c r="G621" s="54"/>
      <c r="H621" s="54"/>
      <c r="I621" s="54"/>
      <c r="J621" s="60"/>
      <c r="K621" s="53" t="s">
        <v>93</v>
      </c>
      <c r="L621" s="54" t="s">
        <v>475</v>
      </c>
      <c r="M621" s="62"/>
      <c r="N621" s="63"/>
      <c r="O621" s="514"/>
      <c r="P621" s="354"/>
      <c r="Q621" s="598"/>
      <c r="R621" s="598"/>
      <c r="S621" s="31"/>
      <c r="T621" s="31"/>
      <c r="U621" s="31"/>
      <c r="V621" s="31"/>
      <c r="W621" s="31"/>
      <c r="X621" s="31"/>
      <c r="Y621" s="31"/>
    </row>
    <row r="622" spans="1:25">
      <c r="A622" s="54" t="s">
        <v>474</v>
      </c>
      <c r="B622" s="26">
        <v>1</v>
      </c>
      <c r="C622" s="26"/>
      <c r="D622" s="26">
        <v>3</v>
      </c>
      <c r="E622" s="26"/>
      <c r="F622" s="26"/>
      <c r="G622" s="26"/>
      <c r="H622" s="26"/>
      <c r="I622" s="26"/>
      <c r="J622" s="32" t="s">
        <v>696</v>
      </c>
      <c r="K622" s="148">
        <v>3</v>
      </c>
      <c r="L622" s="148" t="s">
        <v>9</v>
      </c>
      <c r="M622" s="148"/>
      <c r="N622" s="149">
        <f t="shared" ref="N622:R623" si="49">N623</f>
        <v>12500</v>
      </c>
      <c r="O622" s="548">
        <f t="shared" si="49"/>
        <v>3718</v>
      </c>
      <c r="P622" s="372">
        <f t="shared" si="49"/>
        <v>0</v>
      </c>
      <c r="Q622" s="619">
        <f t="shared" si="49"/>
        <v>4070</v>
      </c>
      <c r="R622" s="619">
        <f t="shared" si="49"/>
        <v>3718</v>
      </c>
      <c r="S622" s="31"/>
      <c r="T622" s="31"/>
      <c r="U622" s="31"/>
      <c r="V622" s="31"/>
      <c r="W622" s="31"/>
      <c r="X622" s="31"/>
      <c r="Y622" s="31"/>
    </row>
    <row r="623" spans="1:25">
      <c r="A623" s="54" t="s">
        <v>474</v>
      </c>
      <c r="B623" s="26">
        <v>1</v>
      </c>
      <c r="C623" s="26"/>
      <c r="D623" s="26">
        <v>3</v>
      </c>
      <c r="E623" s="26"/>
      <c r="F623" s="26"/>
      <c r="G623" s="26"/>
      <c r="H623" s="26"/>
      <c r="I623" s="26"/>
      <c r="J623" s="32" t="s">
        <v>696</v>
      </c>
      <c r="K623" s="150">
        <v>32</v>
      </c>
      <c r="L623" s="151" t="s">
        <v>26</v>
      </c>
      <c r="M623" s="152"/>
      <c r="N623" s="153">
        <f t="shared" si="49"/>
        <v>12500</v>
      </c>
      <c r="O623" s="549">
        <f t="shared" si="49"/>
        <v>3718</v>
      </c>
      <c r="P623" s="373">
        <f t="shared" si="49"/>
        <v>0</v>
      </c>
      <c r="Q623" s="620">
        <f t="shared" si="49"/>
        <v>4070</v>
      </c>
      <c r="R623" s="620">
        <f t="shared" si="49"/>
        <v>3718</v>
      </c>
      <c r="S623" s="31"/>
      <c r="T623" s="31"/>
      <c r="U623" s="31"/>
      <c r="V623" s="31"/>
      <c r="W623" s="31"/>
      <c r="X623" s="31"/>
      <c r="Y623" s="31"/>
    </row>
    <row r="624" spans="1:25">
      <c r="A624" s="54" t="s">
        <v>474</v>
      </c>
      <c r="B624" s="26">
        <v>1</v>
      </c>
      <c r="C624" s="26"/>
      <c r="D624" s="26">
        <v>3</v>
      </c>
      <c r="E624" s="26"/>
      <c r="F624" s="26"/>
      <c r="G624" s="26"/>
      <c r="H624" s="26"/>
      <c r="I624" s="26"/>
      <c r="J624" s="32" t="s">
        <v>696</v>
      </c>
      <c r="K624" s="150">
        <v>323</v>
      </c>
      <c r="L624" s="151" t="s">
        <v>67</v>
      </c>
      <c r="M624" s="152"/>
      <c r="N624" s="153">
        <f>N625+N626+N627</f>
        <v>12500</v>
      </c>
      <c r="O624" s="549">
        <f>O625+O626+O627</f>
        <v>3718</v>
      </c>
      <c r="P624" s="373">
        <f>P625+P626+P627</f>
        <v>0</v>
      </c>
      <c r="Q624" s="620">
        <f>Q625+Q626+Q627</f>
        <v>4070</v>
      </c>
      <c r="R624" s="620">
        <f>R625+R626+R627</f>
        <v>3718</v>
      </c>
      <c r="S624" s="31"/>
      <c r="T624" s="31"/>
      <c r="U624" s="31"/>
      <c r="V624" s="31"/>
      <c r="W624" s="31"/>
      <c r="X624" s="31"/>
      <c r="Y624" s="31"/>
    </row>
    <row r="625" spans="1:25">
      <c r="A625" s="54" t="s">
        <v>474</v>
      </c>
      <c r="B625" s="26">
        <v>1</v>
      </c>
      <c r="C625" s="26"/>
      <c r="D625" s="26">
        <v>3</v>
      </c>
      <c r="E625" s="26"/>
      <c r="F625" s="26"/>
      <c r="G625" s="26"/>
      <c r="H625" s="26"/>
      <c r="I625" s="26"/>
      <c r="J625" s="32" t="s">
        <v>696</v>
      </c>
      <c r="K625" s="150">
        <v>3234</v>
      </c>
      <c r="L625" s="150" t="s">
        <v>476</v>
      </c>
      <c r="M625" s="150"/>
      <c r="N625" s="161">
        <v>12500</v>
      </c>
      <c r="O625" s="551">
        <v>3318</v>
      </c>
      <c r="P625" s="373">
        <v>0</v>
      </c>
      <c r="Q625" s="620">
        <v>3500</v>
      </c>
      <c r="R625" s="620">
        <v>3318</v>
      </c>
      <c r="S625" s="31">
        <v>3500</v>
      </c>
      <c r="T625" s="31"/>
      <c r="U625" s="31"/>
      <c r="V625" s="31"/>
      <c r="W625" s="31"/>
      <c r="X625" s="31"/>
      <c r="Y625" s="31"/>
    </row>
    <row r="626" spans="1:25" hidden="1">
      <c r="A626" s="54" t="s">
        <v>474</v>
      </c>
      <c r="B626" s="26">
        <v>1</v>
      </c>
      <c r="C626" s="26"/>
      <c r="D626" s="26">
        <v>3</v>
      </c>
      <c r="E626" s="26"/>
      <c r="F626" s="26"/>
      <c r="G626" s="26"/>
      <c r="H626" s="26"/>
      <c r="I626" s="26"/>
      <c r="J626" s="32">
        <v>760</v>
      </c>
      <c r="K626" s="150">
        <v>3236</v>
      </c>
      <c r="L626" s="150" t="s">
        <v>443</v>
      </c>
      <c r="M626" s="150"/>
      <c r="N626" s="161">
        <v>0</v>
      </c>
      <c r="O626" s="551">
        <v>0</v>
      </c>
      <c r="P626" s="372">
        <v>0</v>
      </c>
      <c r="Q626" s="619">
        <v>0</v>
      </c>
      <c r="R626" s="619">
        <v>0</v>
      </c>
      <c r="S626" s="31"/>
      <c r="T626" s="31"/>
      <c r="U626" s="31"/>
      <c r="V626" s="31"/>
      <c r="W626" s="31"/>
      <c r="X626" s="31"/>
      <c r="Y626" s="31"/>
    </row>
    <row r="627" spans="1:25" ht="15.75" thickBot="1">
      <c r="A627" s="54" t="s">
        <v>474</v>
      </c>
      <c r="B627" s="26">
        <v>1</v>
      </c>
      <c r="C627" s="26"/>
      <c r="D627" s="26">
        <v>3</v>
      </c>
      <c r="E627" s="26"/>
      <c r="F627" s="26"/>
      <c r="G627" s="26"/>
      <c r="H627" s="26"/>
      <c r="I627" s="26"/>
      <c r="J627" s="32" t="s">
        <v>696</v>
      </c>
      <c r="K627" s="150">
        <v>3237</v>
      </c>
      <c r="L627" s="150" t="s">
        <v>477</v>
      </c>
      <c r="M627" s="150"/>
      <c r="N627" s="161">
        <v>0</v>
      </c>
      <c r="O627" s="551">
        <v>400</v>
      </c>
      <c r="P627" s="373">
        <v>0</v>
      </c>
      <c r="Q627" s="620">
        <v>570</v>
      </c>
      <c r="R627" s="620">
        <v>400</v>
      </c>
      <c r="S627" s="31"/>
      <c r="T627" s="31"/>
      <c r="U627" s="31"/>
      <c r="V627" s="31"/>
      <c r="W627" s="31"/>
      <c r="X627" s="31"/>
      <c r="Y627" s="31"/>
    </row>
    <row r="628" spans="1:25">
      <c r="A628" s="210"/>
      <c r="B628" s="50"/>
      <c r="C628" s="50"/>
      <c r="D628" s="50"/>
      <c r="E628" s="50"/>
      <c r="F628" s="50"/>
      <c r="G628" s="50"/>
      <c r="H628" s="50"/>
      <c r="I628" s="50"/>
      <c r="J628" s="57"/>
      <c r="K628" s="145"/>
      <c r="L628" s="145" t="s">
        <v>83</v>
      </c>
      <c r="M628" s="145"/>
      <c r="N628" s="146">
        <f>N622</f>
        <v>12500</v>
      </c>
      <c r="O628" s="547">
        <f>O622</f>
        <v>3718</v>
      </c>
      <c r="P628" s="371">
        <f>P622</f>
        <v>0</v>
      </c>
      <c r="Q628" s="618">
        <f>Q622</f>
        <v>4070</v>
      </c>
      <c r="R628" s="618">
        <f>R622</f>
        <v>3718</v>
      </c>
      <c r="S628" s="31">
        <f>SUM(S22:S625)</f>
        <v>1026158.2199999999</v>
      </c>
      <c r="T628" s="31"/>
      <c r="U628" s="31"/>
      <c r="V628" s="31"/>
      <c r="W628" s="31"/>
      <c r="X628" s="31"/>
      <c r="Y628" s="31"/>
    </row>
    <row r="629" spans="1:25">
      <c r="A629" s="98"/>
      <c r="B629" s="98"/>
      <c r="C629" s="98"/>
      <c r="D629" s="98"/>
      <c r="E629" s="98"/>
      <c r="F629" s="98"/>
      <c r="G629" s="98"/>
      <c r="H629" s="98"/>
      <c r="I629" s="98"/>
      <c r="J629" s="128"/>
      <c r="K629" s="106"/>
      <c r="L629" s="758" t="s">
        <v>478</v>
      </c>
      <c r="M629" s="759"/>
      <c r="N629" s="107">
        <f>N628+N580+N617+N545+N536+N528+N517+N505+N496+N486+N472+N449+N441+N416+N399+N383+N376+N366+N356+N327+N312+N302+N286+N273+N265+N257+N242+N226+N219+N211</f>
        <v>4726763</v>
      </c>
      <c r="O629" s="532">
        <f>O628+O580+O617+O545+O536+O528+O517+O505+O496+O486+O472+O449+O441+O416+O399+O383+O376+O366+O356+O327+O312+O302+O286+O273+O265+O257+O242+O226+O219+O211+O553</f>
        <v>2210220</v>
      </c>
      <c r="P629" s="532">
        <f t="shared" ref="P629:R629" si="50">P628+P580+P617+P545+P536+P528+P517+P505+P496+P486+P472+P449+P441+P416+P399+P383+P376+P366+P356+P327+P312+P302+P286+P273+P265+P257+P242+P226+P219+P211+P553</f>
        <v>459057.33999999997</v>
      </c>
      <c r="Q629" s="532">
        <f t="shared" si="50"/>
        <v>1176142</v>
      </c>
      <c r="R629" s="532">
        <f t="shared" si="50"/>
        <v>2163774</v>
      </c>
      <c r="S629" s="31"/>
      <c r="T629" s="31"/>
      <c r="U629" s="31"/>
      <c r="V629" s="31"/>
      <c r="W629" s="31"/>
      <c r="X629" s="31"/>
      <c r="Y629" s="31"/>
    </row>
    <row r="630" spans="1:25">
      <c r="A630" s="98"/>
      <c r="B630" s="98"/>
      <c r="C630" s="98"/>
      <c r="D630" s="98"/>
      <c r="E630" s="98"/>
      <c r="F630" s="98"/>
      <c r="G630" s="98"/>
      <c r="H630" s="98"/>
      <c r="I630" s="98"/>
      <c r="J630" s="128"/>
      <c r="K630" s="227"/>
      <c r="L630" s="779" t="s">
        <v>479</v>
      </c>
      <c r="M630" s="780"/>
      <c r="N630" s="228">
        <f>N629</f>
        <v>4726763</v>
      </c>
      <c r="O630" s="578">
        <f>O629</f>
        <v>2210220</v>
      </c>
      <c r="P630" s="578">
        <f t="shared" ref="P630:R630" si="51">P629</f>
        <v>459057.33999999997</v>
      </c>
      <c r="Q630" s="578">
        <f t="shared" si="51"/>
        <v>1176142</v>
      </c>
      <c r="R630" s="578">
        <f t="shared" si="51"/>
        <v>2163774</v>
      </c>
      <c r="S630" s="31"/>
      <c r="T630" s="31"/>
      <c r="U630" s="31"/>
      <c r="V630" s="31"/>
      <c r="W630" s="31"/>
      <c r="X630" s="31"/>
      <c r="Y630" s="31"/>
    </row>
    <row r="631" spans="1:25" ht="21.75" customHeight="1">
      <c r="A631" s="98"/>
      <c r="B631" s="98"/>
      <c r="C631" s="98"/>
      <c r="D631" s="98"/>
      <c r="E631" s="98"/>
      <c r="F631" s="98"/>
      <c r="G631" s="98"/>
      <c r="H631" s="98"/>
      <c r="I631" s="98"/>
      <c r="J631" s="128"/>
      <c r="K631" s="229"/>
      <c r="L631" s="781" t="s">
        <v>480</v>
      </c>
      <c r="M631" s="782"/>
      <c r="N631" s="230">
        <f>N630+N123+N96</f>
        <v>5054769</v>
      </c>
      <c r="O631" s="579">
        <f>O630+O123+O96</f>
        <v>2262320</v>
      </c>
      <c r="P631" s="579">
        <f t="shared" ref="P631:R631" si="52">P630+P123+P96</f>
        <v>480620.62999999995</v>
      </c>
      <c r="Q631" s="579">
        <f t="shared" si="52"/>
        <v>1222515</v>
      </c>
      <c r="R631" s="579">
        <f t="shared" si="52"/>
        <v>2209874</v>
      </c>
      <c r="S631" s="31"/>
      <c r="T631" s="31"/>
      <c r="U631" s="31"/>
      <c r="V631" s="31"/>
      <c r="W631" s="31"/>
      <c r="X631" s="31"/>
      <c r="Y631" s="31"/>
    </row>
    <row r="632" spans="1:25">
      <c r="A632" s="26"/>
      <c r="B632" s="26"/>
      <c r="C632" s="26"/>
      <c r="D632" s="26"/>
      <c r="E632" s="26"/>
      <c r="F632" s="26"/>
      <c r="G632" s="26"/>
      <c r="H632" s="26"/>
      <c r="I632" s="26"/>
      <c r="J632" s="32"/>
      <c r="K632" s="26"/>
      <c r="L632" s="26"/>
      <c r="M632" s="26"/>
      <c r="N632" s="35"/>
      <c r="O632" s="505"/>
      <c r="P632" s="367"/>
      <c r="Q632" s="614"/>
      <c r="R632" s="614"/>
      <c r="S632" s="31"/>
      <c r="T632" s="31"/>
      <c r="U632" s="31"/>
      <c r="V632" s="31"/>
      <c r="W632" s="31"/>
      <c r="X632" s="31"/>
      <c r="Y632" s="31"/>
    </row>
    <row r="633" spans="1:25" ht="15" hidden="1" customHeight="1">
      <c r="A633" s="231"/>
      <c r="B633" s="231"/>
      <c r="C633" s="231"/>
      <c r="D633" s="231"/>
      <c r="E633" s="231"/>
      <c r="F633" s="231"/>
      <c r="G633" s="231"/>
      <c r="H633" s="231"/>
      <c r="I633" s="231"/>
      <c r="J633" s="232"/>
      <c r="K633" s="231"/>
      <c r="L633" s="231"/>
      <c r="M633" s="231"/>
      <c r="N633" s="233"/>
      <c r="O633" s="580"/>
      <c r="P633" s="360"/>
      <c r="Q633" s="633"/>
      <c r="R633" s="633"/>
      <c r="S633" s="31"/>
      <c r="T633" s="31"/>
      <c r="U633" s="31"/>
      <c r="V633" s="31"/>
      <c r="W633" s="31"/>
      <c r="X633" s="31"/>
      <c r="Y633" s="31"/>
    </row>
    <row r="634" spans="1:25" hidden="1">
      <c r="A634" s="231"/>
      <c r="B634" s="231"/>
      <c r="C634" s="231"/>
      <c r="D634" s="231"/>
      <c r="E634" s="231"/>
      <c r="F634" s="231"/>
      <c r="G634" s="231"/>
      <c r="H634" s="231"/>
      <c r="I634" s="231"/>
      <c r="J634" s="232"/>
      <c r="K634" s="231"/>
      <c r="L634" s="231"/>
      <c r="M634" s="231"/>
      <c r="N634" s="234"/>
      <c r="O634" s="580"/>
      <c r="P634" s="386"/>
      <c r="Q634" s="634"/>
      <c r="R634" s="634"/>
      <c r="S634" s="31"/>
      <c r="T634" s="31"/>
      <c r="U634" s="31"/>
      <c r="V634" s="31"/>
      <c r="W634" s="31"/>
      <c r="X634" s="31"/>
      <c r="Y634" s="31"/>
    </row>
    <row r="635" spans="1:25" hidden="1">
      <c r="A635" s="231"/>
      <c r="B635" s="231"/>
      <c r="C635" s="231"/>
      <c r="D635" s="231"/>
      <c r="E635" s="231"/>
      <c r="F635" s="231"/>
      <c r="G635" s="231"/>
      <c r="H635" s="231"/>
      <c r="I635" s="231"/>
      <c r="J635" s="232"/>
      <c r="K635" s="235"/>
      <c r="L635" s="236"/>
      <c r="M635" s="237"/>
      <c r="N635" s="238"/>
      <c r="O635" s="581"/>
      <c r="P635" s="358"/>
      <c r="Q635" s="604"/>
      <c r="R635" s="604"/>
      <c r="S635" s="31"/>
      <c r="T635" s="31"/>
      <c r="U635" s="31"/>
      <c r="V635" s="31"/>
      <c r="W635" s="31"/>
      <c r="X635" s="31"/>
      <c r="Y635" s="31"/>
    </row>
    <row r="636" spans="1:25" hidden="1">
      <c r="A636" s="239"/>
      <c r="B636" s="239"/>
      <c r="C636" s="231"/>
      <c r="D636" s="231"/>
      <c r="E636" s="231"/>
      <c r="F636" s="231"/>
      <c r="G636" s="231"/>
      <c r="H636" s="231"/>
      <c r="I636" s="231"/>
      <c r="J636" s="232"/>
      <c r="K636" s="237"/>
      <c r="L636" s="237"/>
      <c r="M636" s="237"/>
      <c r="N636" s="238"/>
      <c r="O636" s="358"/>
      <c r="P636" s="358"/>
      <c r="Q636" s="604"/>
      <c r="R636" s="604">
        <f>R36+R48+R55+R70+R94+R121+R130-R199+R219+R226+R242+R273+R617</f>
        <v>688237</v>
      </c>
      <c r="S636" s="31"/>
      <c r="T636" s="31"/>
      <c r="U636" s="31"/>
      <c r="V636" s="31"/>
      <c r="W636" s="31"/>
      <c r="X636" s="31"/>
      <c r="Y636" s="31"/>
    </row>
    <row r="637" spans="1:25" hidden="1">
      <c r="A637" s="240"/>
      <c r="B637" s="240"/>
      <c r="C637" s="240"/>
      <c r="D637" s="240"/>
      <c r="E637" s="240"/>
      <c r="F637" s="240"/>
      <c r="G637" s="240"/>
      <c r="H637" s="240"/>
      <c r="I637" s="240"/>
      <c r="J637" s="241"/>
      <c r="K637" s="237"/>
      <c r="L637" s="237"/>
      <c r="M637" s="237"/>
      <c r="N637" s="238"/>
      <c r="O637" s="358"/>
      <c r="P637" s="358"/>
      <c r="Q637" s="604"/>
      <c r="R637" s="604"/>
      <c r="S637" s="31"/>
      <c r="T637" s="31"/>
      <c r="U637" s="31"/>
      <c r="V637" s="31"/>
      <c r="W637" s="31"/>
      <c r="X637" s="31"/>
      <c r="Y637" s="31"/>
    </row>
    <row r="638" spans="1:25" hidden="1">
      <c r="A638" s="240"/>
      <c r="B638" s="240"/>
      <c r="C638" s="240"/>
      <c r="D638" s="240"/>
      <c r="E638" s="240"/>
      <c r="F638" s="240"/>
      <c r="G638" s="240"/>
      <c r="H638" s="240"/>
      <c r="I638" s="240"/>
      <c r="J638" s="241"/>
      <c r="K638" s="237"/>
      <c r="L638" s="237"/>
      <c r="M638" s="237"/>
      <c r="N638" s="238"/>
      <c r="O638" s="358"/>
      <c r="P638" s="358"/>
      <c r="Q638" s="604"/>
      <c r="R638" s="604">
        <f>R286+R302+R536</f>
        <v>88750</v>
      </c>
      <c r="S638" s="31"/>
      <c r="T638" s="31"/>
      <c r="U638" s="31"/>
      <c r="V638" s="31"/>
      <c r="W638" s="31"/>
      <c r="X638" s="31"/>
      <c r="Y638" s="31"/>
    </row>
    <row r="639" spans="1:25" hidden="1">
      <c r="A639" s="240"/>
      <c r="B639" s="240"/>
      <c r="C639" s="240"/>
      <c r="D639" s="240"/>
      <c r="E639" s="240"/>
      <c r="F639" s="240"/>
      <c r="G639" s="240"/>
      <c r="H639" s="240"/>
      <c r="I639" s="240"/>
      <c r="J639" s="241"/>
      <c r="K639" s="237"/>
      <c r="L639" s="237"/>
      <c r="M639" s="237"/>
      <c r="N639" s="238"/>
      <c r="O639" s="358"/>
      <c r="P639" s="358"/>
      <c r="Q639" s="604"/>
      <c r="R639" s="604">
        <f>R199+R257+R265+R312+R441-R435-R436-R438-R439+R210</f>
        <v>1203241</v>
      </c>
      <c r="S639" s="31"/>
      <c r="T639" s="31"/>
      <c r="U639" s="31"/>
      <c r="V639" s="31"/>
      <c r="W639" s="31"/>
      <c r="X639" s="31"/>
      <c r="Y639" s="31"/>
    </row>
    <row r="640" spans="1:25" hidden="1">
      <c r="A640" s="240"/>
      <c r="B640" s="240"/>
      <c r="C640" s="240"/>
      <c r="D640" s="240"/>
      <c r="E640" s="240"/>
      <c r="F640" s="240"/>
      <c r="G640" s="240"/>
      <c r="H640" s="240"/>
      <c r="I640" s="240"/>
      <c r="J640" s="241"/>
      <c r="K640" s="237"/>
      <c r="L640" s="237"/>
      <c r="M640" s="237"/>
      <c r="N640" s="238"/>
      <c r="O640" s="358"/>
      <c r="P640" s="358"/>
      <c r="Q640" s="604"/>
      <c r="R640" s="604">
        <f>R327+R356+R376+R399+R416</f>
        <v>18800</v>
      </c>
      <c r="S640" s="31"/>
      <c r="T640" s="31"/>
      <c r="U640" s="31"/>
      <c r="V640" s="31"/>
      <c r="W640" s="31"/>
      <c r="X640" s="31"/>
      <c r="Y640" s="31"/>
    </row>
    <row r="641" spans="1:25" hidden="1">
      <c r="A641" s="240"/>
      <c r="B641" s="240"/>
      <c r="C641" s="240"/>
      <c r="D641" s="240"/>
      <c r="E641" s="240"/>
      <c r="F641" s="240"/>
      <c r="G641" s="240"/>
      <c r="H641" s="240"/>
      <c r="I641" s="240"/>
      <c r="J641" s="241"/>
      <c r="K641" s="237"/>
      <c r="L641" s="237"/>
      <c r="M641" s="237"/>
      <c r="N641" s="238"/>
      <c r="O641" s="358"/>
      <c r="P641" s="358"/>
      <c r="Q641" s="604"/>
      <c r="R641" s="604">
        <f>R366+R383+R435+R436+R438+R439+R449+R472+R79</f>
        <v>89000</v>
      </c>
      <c r="S641" s="31"/>
      <c r="T641" s="31"/>
      <c r="U641" s="31"/>
      <c r="V641" s="31"/>
      <c r="W641" s="31"/>
      <c r="X641" s="31"/>
      <c r="Y641" s="31"/>
    </row>
    <row r="642" spans="1:25" hidden="1">
      <c r="A642" s="783"/>
      <c r="B642" s="783"/>
      <c r="C642" s="783"/>
      <c r="D642" s="783"/>
      <c r="E642" s="783"/>
      <c r="F642" s="783"/>
      <c r="G642" s="783"/>
      <c r="H642" s="783"/>
      <c r="I642" s="783"/>
      <c r="J642" s="784"/>
      <c r="K642" s="237"/>
      <c r="L642" s="237"/>
      <c r="M642" s="237"/>
      <c r="N642" s="238"/>
      <c r="O642" s="358"/>
      <c r="P642" s="358"/>
      <c r="Q642" s="604"/>
      <c r="R642" s="604">
        <f>R628</f>
        <v>3718</v>
      </c>
      <c r="S642" s="31"/>
      <c r="T642" s="31"/>
      <c r="U642" s="31"/>
      <c r="V642" s="31"/>
      <c r="W642" s="31"/>
      <c r="X642" s="31"/>
      <c r="Y642" s="31"/>
    </row>
    <row r="643" spans="1:25" hidden="1">
      <c r="A643" s="785"/>
      <c r="B643" s="785"/>
      <c r="C643" s="785"/>
      <c r="D643" s="785"/>
      <c r="E643" s="785"/>
      <c r="F643" s="785"/>
      <c r="G643" s="785"/>
      <c r="H643" s="785"/>
      <c r="I643" s="785"/>
      <c r="J643" s="786"/>
      <c r="K643" s="237"/>
      <c r="L643" s="237"/>
      <c r="M643" s="237"/>
      <c r="N643" s="238"/>
      <c r="O643" s="358"/>
      <c r="P643" s="358"/>
      <c r="Q643" s="604"/>
      <c r="R643" s="604">
        <f>R517+R528</f>
        <v>14700</v>
      </c>
      <c r="S643" s="31"/>
      <c r="T643" s="31"/>
      <c r="U643" s="31"/>
      <c r="V643" s="31"/>
      <c r="W643" s="31"/>
      <c r="X643" s="31"/>
      <c r="Y643" s="31"/>
    </row>
    <row r="644" spans="1:25" hidden="1">
      <c r="A644" s="231"/>
      <c r="B644" s="231"/>
      <c r="C644" s="231"/>
      <c r="D644" s="231"/>
      <c r="E644" s="231"/>
      <c r="F644" s="231"/>
      <c r="G644" s="231"/>
      <c r="H644" s="231"/>
      <c r="I644" s="231"/>
      <c r="J644" s="232"/>
      <c r="K644" s="237"/>
      <c r="L644" s="237"/>
      <c r="M644" s="237"/>
      <c r="N644" s="238"/>
      <c r="O644" s="358"/>
      <c r="P644" s="358"/>
      <c r="Q644" s="604"/>
      <c r="R644" s="604">
        <f>R486+R496</f>
        <v>33000</v>
      </c>
      <c r="S644" s="31"/>
      <c r="T644" s="31"/>
      <c r="U644" s="31"/>
      <c r="V644" s="31"/>
      <c r="W644" s="31"/>
      <c r="X644" s="31"/>
      <c r="Y644" s="31"/>
    </row>
    <row r="645" spans="1:25" hidden="1">
      <c r="A645" s="231"/>
      <c r="B645" s="231"/>
      <c r="C645" s="231"/>
      <c r="D645" s="231"/>
      <c r="E645" s="231"/>
      <c r="F645" s="231"/>
      <c r="G645" s="231"/>
      <c r="H645" s="231"/>
      <c r="I645" s="231"/>
      <c r="J645" s="232"/>
      <c r="K645" s="237"/>
      <c r="L645" s="237"/>
      <c r="M645" s="237"/>
      <c r="N645" s="238"/>
      <c r="O645" s="358"/>
      <c r="P645" s="358"/>
      <c r="Q645" s="604"/>
      <c r="R645" s="604">
        <f t="shared" ref="R645" si="53">R505+R545+R580+R553</f>
        <v>71428</v>
      </c>
      <c r="S645" s="31"/>
      <c r="T645" s="31"/>
      <c r="U645" s="31"/>
      <c r="V645" s="31"/>
      <c r="W645" s="31"/>
      <c r="X645" s="31"/>
      <c r="Y645" s="31"/>
    </row>
    <row r="646" spans="1:25" hidden="1">
      <c r="A646" s="26"/>
      <c r="B646" s="26"/>
      <c r="C646" s="26"/>
      <c r="D646" s="26"/>
      <c r="E646" s="26"/>
      <c r="F646" s="26"/>
      <c r="G646" s="26"/>
      <c r="H646" s="26"/>
      <c r="I646" s="26"/>
      <c r="J646" s="32"/>
      <c r="K646" s="26"/>
      <c r="L646" s="26"/>
      <c r="M646" s="26"/>
      <c r="N646" s="35"/>
      <c r="O646" s="505"/>
      <c r="P646" s="368"/>
      <c r="Q646" s="614"/>
      <c r="R646" s="614">
        <f>SUM(R636:R645)</f>
        <v>2210874</v>
      </c>
      <c r="S646" s="31"/>
      <c r="T646" s="31"/>
      <c r="U646" s="31"/>
      <c r="V646" s="31"/>
      <c r="W646" s="31"/>
      <c r="X646" s="31"/>
      <c r="Y646" s="31"/>
    </row>
    <row r="647" spans="1:25" hidden="1">
      <c r="A647" s="26"/>
      <c r="B647" s="26"/>
      <c r="C647" s="26"/>
      <c r="D647" s="26"/>
      <c r="E647" s="26"/>
      <c r="F647" s="26"/>
      <c r="G647" s="26"/>
      <c r="H647" s="26"/>
      <c r="I647" s="26"/>
      <c r="J647" s="32"/>
      <c r="K647" s="26"/>
      <c r="L647" s="26"/>
      <c r="M647" s="26"/>
      <c r="N647" s="35"/>
      <c r="O647" s="505"/>
      <c r="P647" s="133"/>
      <c r="Q647" s="212"/>
      <c r="R647" s="212"/>
      <c r="S647" s="31"/>
      <c r="T647" s="31"/>
      <c r="U647" s="31"/>
      <c r="V647" s="31"/>
      <c r="W647" s="31"/>
      <c r="X647" s="31"/>
      <c r="Y647" s="31"/>
    </row>
    <row r="648" spans="1:25">
      <c r="A648" s="26"/>
      <c r="B648" s="26"/>
      <c r="C648" s="26"/>
      <c r="D648" s="26"/>
      <c r="E648" s="26"/>
      <c r="F648" s="26"/>
      <c r="G648" s="26"/>
      <c r="H648" s="26"/>
      <c r="I648" s="26"/>
      <c r="J648" s="32"/>
      <c r="K648" s="26"/>
      <c r="L648" s="26"/>
      <c r="M648" s="27"/>
      <c r="N648" s="29"/>
      <c r="O648" s="504"/>
      <c r="P648" s="133"/>
      <c r="Q648" s="212"/>
      <c r="R648" s="212"/>
      <c r="S648" s="242"/>
      <c r="T648" s="242"/>
      <c r="U648" s="242"/>
      <c r="V648" s="242"/>
      <c r="W648" s="242"/>
      <c r="X648" s="242"/>
      <c r="Y648" s="242"/>
    </row>
    <row r="649" spans="1:25">
      <c r="A649" s="26"/>
      <c r="B649" s="26"/>
      <c r="C649" s="26"/>
      <c r="D649" s="26"/>
      <c r="E649" s="26"/>
      <c r="F649" s="26"/>
      <c r="G649" s="26"/>
      <c r="H649" s="26"/>
      <c r="I649" s="26"/>
      <c r="J649" s="32"/>
      <c r="K649" s="26"/>
      <c r="L649" s="26"/>
      <c r="M649" s="26"/>
      <c r="N649" s="35"/>
      <c r="O649" s="505"/>
      <c r="P649" s="33"/>
      <c r="Q649" s="26"/>
      <c r="R649" s="26"/>
      <c r="S649" s="242"/>
      <c r="T649" s="242"/>
      <c r="U649" s="242"/>
      <c r="V649" s="242"/>
      <c r="W649" s="242"/>
      <c r="X649" s="242"/>
      <c r="Y649" s="242"/>
    </row>
    <row r="650" spans="1:25">
      <c r="A650" s="26"/>
      <c r="B650" s="26"/>
      <c r="C650" s="26"/>
      <c r="D650" s="26"/>
      <c r="E650" s="26"/>
      <c r="F650" s="26"/>
      <c r="G650" s="26"/>
      <c r="H650" s="26"/>
      <c r="I650" s="26"/>
      <c r="J650" s="32"/>
      <c r="K650" s="26"/>
      <c r="L650" s="26"/>
      <c r="M650" s="26"/>
      <c r="N650" s="35"/>
      <c r="O650" s="505"/>
      <c r="P650" s="33"/>
      <c r="Q650" s="26"/>
      <c r="R650" s="26"/>
      <c r="S650" s="242"/>
      <c r="T650" s="242"/>
      <c r="U650" s="242"/>
      <c r="V650" s="242"/>
      <c r="W650" s="242"/>
      <c r="X650" s="242"/>
      <c r="Y650" s="242"/>
    </row>
    <row r="651" spans="1:25">
      <c r="A651" s="26"/>
      <c r="B651" s="26"/>
      <c r="C651" s="26"/>
      <c r="D651" s="26"/>
      <c r="E651" s="26"/>
      <c r="F651" s="26"/>
      <c r="G651" s="26"/>
      <c r="H651" s="26"/>
      <c r="I651" s="26"/>
      <c r="J651" s="32"/>
      <c r="K651" s="26"/>
      <c r="L651" s="26"/>
      <c r="M651" s="26"/>
      <c r="N651" s="35"/>
      <c r="O651" s="505"/>
      <c r="P651" s="33"/>
      <c r="Q651" s="26"/>
      <c r="R651" s="26"/>
      <c r="S651" s="242"/>
      <c r="T651" s="242"/>
      <c r="U651" s="242"/>
      <c r="V651" s="242"/>
      <c r="W651" s="242"/>
      <c r="X651" s="242"/>
      <c r="Y651" s="242"/>
    </row>
    <row r="652" spans="1:25">
      <c r="A652" s="26"/>
      <c r="B652" s="26"/>
      <c r="C652" s="26"/>
      <c r="D652" s="26"/>
      <c r="E652" s="26"/>
      <c r="F652" s="26"/>
      <c r="G652" s="26"/>
      <c r="H652" s="26"/>
      <c r="I652" s="26"/>
      <c r="J652" s="32"/>
      <c r="K652" s="26"/>
      <c r="L652" s="26"/>
      <c r="M652" s="26"/>
      <c r="N652" s="35"/>
      <c r="O652" s="505"/>
      <c r="P652" s="33"/>
      <c r="Q652" s="26"/>
      <c r="R652" s="26"/>
      <c r="S652" s="242"/>
      <c r="T652" s="242"/>
      <c r="U652" s="242"/>
      <c r="V652" s="242"/>
      <c r="W652" s="242"/>
      <c r="X652" s="242"/>
      <c r="Y652" s="242"/>
    </row>
    <row r="653" spans="1:25">
      <c r="A653" s="26"/>
      <c r="B653" s="26"/>
      <c r="C653" s="26"/>
      <c r="D653" s="26"/>
      <c r="E653" s="26"/>
      <c r="F653" s="26"/>
      <c r="G653" s="26"/>
      <c r="H653" s="26"/>
      <c r="I653" s="26"/>
      <c r="J653" s="32"/>
      <c r="K653" s="26"/>
      <c r="L653" s="26"/>
      <c r="M653" s="243"/>
      <c r="N653" s="35"/>
      <c r="O653" s="505"/>
      <c r="P653" s="33"/>
      <c r="Q653" s="26"/>
      <c r="R653" s="26"/>
      <c r="S653" s="242"/>
      <c r="T653" s="242"/>
      <c r="U653" s="242"/>
      <c r="V653" s="242"/>
      <c r="W653" s="242"/>
      <c r="X653" s="242"/>
      <c r="Y653" s="242"/>
    </row>
    <row r="654" spans="1:25">
      <c r="A654" s="26"/>
      <c r="B654" s="26"/>
      <c r="C654" s="26"/>
      <c r="D654" s="26"/>
      <c r="E654" s="26"/>
      <c r="F654" s="26"/>
      <c r="G654" s="26"/>
      <c r="H654" s="26"/>
      <c r="I654" s="26"/>
      <c r="J654" s="32"/>
      <c r="K654" s="26"/>
      <c r="L654" s="26"/>
      <c r="M654" s="243"/>
      <c r="N654" s="35"/>
      <c r="O654" s="505"/>
      <c r="P654" s="33"/>
      <c r="Q654" s="26"/>
      <c r="R654" s="26"/>
      <c r="S654" s="242"/>
      <c r="T654" s="242"/>
      <c r="U654" s="242"/>
      <c r="V654" s="242"/>
      <c r="W654" s="242"/>
      <c r="X654" s="242"/>
      <c r="Y654" s="242"/>
    </row>
    <row r="655" spans="1:25">
      <c r="A655" s="778"/>
      <c r="B655" s="778"/>
      <c r="C655" s="778"/>
      <c r="D655" s="778"/>
      <c r="E655" s="778"/>
      <c r="F655" s="778"/>
      <c r="G655" s="778"/>
      <c r="H655" s="778"/>
      <c r="I655" s="778"/>
      <c r="J655" s="778"/>
      <c r="K655" s="778"/>
      <c r="L655" s="778"/>
      <c r="M655" s="778"/>
      <c r="N655" s="778"/>
      <c r="O655" s="778"/>
      <c r="P655" s="778"/>
      <c r="Q655" s="778"/>
      <c r="R655" s="31"/>
      <c r="S655" s="242"/>
      <c r="T655" s="242"/>
      <c r="U655" s="242"/>
      <c r="V655" s="242"/>
      <c r="W655" s="242"/>
      <c r="X655" s="242"/>
      <c r="Y655" s="242"/>
    </row>
    <row r="656" spans="1:25">
      <c r="A656" s="778"/>
      <c r="B656" s="778"/>
      <c r="C656" s="778"/>
      <c r="D656" s="778"/>
      <c r="E656" s="778"/>
      <c r="F656" s="778"/>
      <c r="G656" s="778"/>
      <c r="H656" s="778"/>
      <c r="I656" s="778"/>
      <c r="J656" s="778"/>
      <c r="K656" s="778"/>
      <c r="L656" s="778"/>
      <c r="M656" s="778"/>
      <c r="N656" s="778"/>
      <c r="O656" s="778"/>
      <c r="P656" s="778"/>
      <c r="Q656" s="778"/>
      <c r="R656" s="31"/>
      <c r="S656" s="242"/>
      <c r="T656" s="242"/>
      <c r="U656" s="242"/>
      <c r="V656" s="242"/>
      <c r="W656" s="242"/>
      <c r="X656" s="242"/>
      <c r="Y656" s="242"/>
    </row>
    <row r="657" spans="1:25">
      <c r="A657" s="778"/>
      <c r="B657" s="778"/>
      <c r="C657" s="778"/>
      <c r="D657" s="778"/>
      <c r="E657" s="778"/>
      <c r="F657" s="778"/>
      <c r="G657" s="778"/>
      <c r="H657" s="778"/>
      <c r="I657" s="778"/>
      <c r="J657" s="778"/>
      <c r="K657" s="778"/>
      <c r="L657" s="778"/>
      <c r="M657" s="778"/>
      <c r="N657" s="778"/>
      <c r="O657" s="778"/>
      <c r="P657" s="778"/>
      <c r="Q657" s="778"/>
      <c r="R657" s="31"/>
      <c r="S657" s="242"/>
      <c r="T657" s="242"/>
      <c r="U657" s="242"/>
      <c r="V657" s="242"/>
      <c r="W657" s="242"/>
      <c r="X657" s="242"/>
      <c r="Y657" s="242"/>
    </row>
    <row r="658" spans="1:25">
      <c r="A658" s="26"/>
      <c r="B658" s="26"/>
      <c r="C658" s="26"/>
      <c r="D658" s="26"/>
      <c r="E658" s="26"/>
      <c r="F658" s="26"/>
      <c r="G658" s="26"/>
      <c r="H658" s="26"/>
      <c r="I658" s="26"/>
      <c r="J658" s="32"/>
      <c r="K658" s="26"/>
      <c r="L658" s="26"/>
      <c r="M658" s="26"/>
      <c r="N658" s="35"/>
      <c r="O658" s="505"/>
      <c r="P658" s="33"/>
      <c r="Q658" s="26"/>
      <c r="R658" s="26"/>
      <c r="S658" s="242"/>
      <c r="T658" s="242"/>
      <c r="U658" s="242"/>
      <c r="V658" s="242"/>
      <c r="W658" s="242"/>
      <c r="X658" s="242"/>
      <c r="Y658" s="242"/>
    </row>
    <row r="659" spans="1:25">
      <c r="A659" s="26"/>
      <c r="B659" s="26"/>
      <c r="C659" s="26"/>
      <c r="D659" s="26"/>
      <c r="E659" s="26"/>
      <c r="F659" s="26"/>
      <c r="G659" s="26"/>
      <c r="H659" s="26"/>
      <c r="I659" s="26"/>
      <c r="J659" s="32"/>
      <c r="K659" s="26"/>
      <c r="L659" s="26"/>
      <c r="M659" s="26"/>
      <c r="N659" s="35"/>
      <c r="O659" s="505"/>
      <c r="P659" s="33"/>
      <c r="Q659" s="26"/>
      <c r="R659" s="26"/>
      <c r="S659" s="242"/>
      <c r="T659" s="242"/>
      <c r="U659" s="242"/>
      <c r="V659" s="242"/>
      <c r="W659" s="242"/>
      <c r="X659" s="242"/>
      <c r="Y659" s="242"/>
    </row>
    <row r="660" spans="1:25">
      <c r="A660" s="26"/>
      <c r="B660" s="26"/>
      <c r="C660" s="26"/>
      <c r="D660" s="26"/>
      <c r="E660" s="26"/>
      <c r="F660" s="26"/>
      <c r="G660" s="26"/>
      <c r="H660" s="26"/>
      <c r="I660" s="26"/>
      <c r="J660" s="32"/>
      <c r="K660" s="26"/>
      <c r="L660" s="26"/>
      <c r="M660" s="26"/>
      <c r="N660" s="35"/>
      <c r="O660" s="505"/>
      <c r="P660" s="33"/>
      <c r="Q660" s="26"/>
      <c r="R660" s="26"/>
      <c r="S660" s="242"/>
      <c r="T660" s="242"/>
      <c r="U660" s="242"/>
      <c r="V660" s="242"/>
      <c r="W660" s="242"/>
      <c r="X660" s="242"/>
      <c r="Y660" s="242"/>
    </row>
    <row r="661" spans="1:25">
      <c r="A661" s="26"/>
      <c r="B661" s="26"/>
      <c r="C661" s="26"/>
      <c r="D661" s="26"/>
      <c r="E661" s="26"/>
      <c r="F661" s="26"/>
      <c r="G661" s="26"/>
      <c r="H661" s="26"/>
      <c r="I661" s="26"/>
      <c r="J661" s="32"/>
      <c r="K661" s="26"/>
      <c r="L661" s="26"/>
      <c r="M661" s="26"/>
      <c r="N661" s="35"/>
      <c r="O661" s="505"/>
      <c r="P661" s="33"/>
      <c r="Q661" s="26"/>
      <c r="R661" s="26"/>
      <c r="S661" s="31"/>
      <c r="T661" s="31"/>
      <c r="U661" s="31"/>
      <c r="V661" s="31"/>
      <c r="W661" s="31"/>
      <c r="X661" s="31"/>
      <c r="Y661" s="31"/>
    </row>
    <row r="662" spans="1:25">
      <c r="A662" s="26"/>
      <c r="B662" s="26"/>
      <c r="C662" s="26"/>
      <c r="D662" s="26"/>
      <c r="E662" s="26"/>
      <c r="F662" s="26"/>
      <c r="G662" s="26"/>
      <c r="H662" s="26"/>
      <c r="I662" s="26"/>
      <c r="J662" s="32"/>
      <c r="K662" s="26"/>
      <c r="L662" s="26"/>
      <c r="M662" s="26"/>
      <c r="N662" s="35"/>
      <c r="O662" s="505"/>
      <c r="P662" s="33"/>
      <c r="Q662" s="26"/>
      <c r="R662" s="26"/>
      <c r="S662" s="31"/>
      <c r="T662" s="31"/>
      <c r="U662" s="31"/>
      <c r="V662" s="31"/>
      <c r="W662" s="31"/>
      <c r="X662" s="31"/>
      <c r="Y662" s="31"/>
    </row>
    <row r="663" spans="1:25">
      <c r="A663" s="26"/>
      <c r="B663" s="26"/>
      <c r="C663" s="26"/>
      <c r="D663" s="26"/>
      <c r="E663" s="26"/>
      <c r="F663" s="26"/>
      <c r="G663" s="26"/>
      <c r="H663" s="26"/>
      <c r="I663" s="26"/>
      <c r="J663" s="32"/>
      <c r="K663" s="26"/>
      <c r="L663" s="26"/>
      <c r="M663" s="26"/>
      <c r="N663" s="35"/>
      <c r="O663" s="505"/>
      <c r="P663" s="33"/>
      <c r="Q663" s="26"/>
      <c r="R663" s="26"/>
      <c r="S663" s="31"/>
      <c r="T663" s="31"/>
      <c r="U663" s="31"/>
      <c r="V663" s="31"/>
      <c r="W663" s="31"/>
      <c r="X663" s="31"/>
      <c r="Y663" s="31"/>
    </row>
    <row r="664" spans="1:25">
      <c r="A664" s="26"/>
      <c r="B664" s="26"/>
      <c r="C664" s="26"/>
      <c r="D664" s="26"/>
      <c r="E664" s="26"/>
      <c r="F664" s="26"/>
      <c r="G664" s="26"/>
      <c r="H664" s="26"/>
      <c r="I664" s="26"/>
      <c r="J664" s="32"/>
      <c r="K664" s="26"/>
      <c r="L664" s="26"/>
      <c r="M664" s="26"/>
      <c r="N664" s="35"/>
      <c r="O664" s="505"/>
      <c r="P664" s="33"/>
      <c r="Q664" s="26"/>
      <c r="R664" s="26"/>
      <c r="S664" s="31"/>
      <c r="T664" s="31"/>
      <c r="U664" s="31"/>
      <c r="V664" s="31"/>
      <c r="W664" s="31"/>
      <c r="X664" s="31"/>
      <c r="Y664" s="31"/>
    </row>
    <row r="665" spans="1:25">
      <c r="A665" s="26"/>
      <c r="B665" s="26"/>
      <c r="C665" s="26"/>
      <c r="D665" s="26"/>
      <c r="E665" s="26"/>
      <c r="F665" s="26"/>
      <c r="G665" s="26"/>
      <c r="H665" s="26"/>
      <c r="I665" s="26"/>
      <c r="J665" s="32"/>
      <c r="K665" s="26"/>
      <c r="L665" s="26"/>
      <c r="M665" s="26"/>
      <c r="N665" s="35"/>
      <c r="O665" s="505"/>
      <c r="P665" s="33"/>
      <c r="Q665" s="26"/>
      <c r="R665" s="26"/>
      <c r="S665" s="31"/>
      <c r="T665" s="31"/>
      <c r="U665" s="31"/>
      <c r="V665" s="31"/>
      <c r="W665" s="31"/>
      <c r="X665" s="31"/>
      <c r="Y665" s="31"/>
    </row>
    <row r="666" spans="1:25">
      <c r="A666" s="26"/>
      <c r="B666" s="26"/>
      <c r="C666" s="26"/>
      <c r="D666" s="26"/>
      <c r="E666" s="26"/>
      <c r="F666" s="26"/>
      <c r="G666" s="26"/>
      <c r="H666" s="26"/>
      <c r="I666" s="26"/>
      <c r="J666" s="32"/>
      <c r="K666" s="26"/>
      <c r="L666" s="26"/>
      <c r="M666" s="26"/>
      <c r="N666" s="35"/>
      <c r="O666" s="505"/>
      <c r="P666" s="33"/>
      <c r="Q666" s="26"/>
      <c r="R666" s="26"/>
      <c r="S666" s="31"/>
      <c r="T666" s="31"/>
      <c r="U666" s="31"/>
      <c r="V666" s="31"/>
      <c r="W666" s="31"/>
      <c r="X666" s="31"/>
      <c r="Y666" s="31"/>
    </row>
    <row r="667" spans="1:25">
      <c r="A667" s="26"/>
      <c r="B667" s="26"/>
      <c r="C667" s="26"/>
      <c r="D667" s="26"/>
      <c r="E667" s="26"/>
      <c r="F667" s="26"/>
      <c r="G667" s="26"/>
      <c r="H667" s="26"/>
      <c r="I667" s="26"/>
      <c r="J667" s="32"/>
      <c r="K667" s="26"/>
      <c r="L667" s="26"/>
      <c r="M667" s="26"/>
      <c r="N667" s="35"/>
      <c r="O667" s="505"/>
      <c r="P667" s="33"/>
      <c r="Q667" s="26"/>
      <c r="R667" s="26"/>
      <c r="S667" s="244"/>
      <c r="T667" s="244"/>
      <c r="U667" s="244"/>
      <c r="V667" s="244"/>
      <c r="W667" s="244"/>
      <c r="X667" s="244"/>
      <c r="Y667" s="244"/>
    </row>
    <row r="668" spans="1:25">
      <c r="A668" s="26"/>
      <c r="B668" s="26"/>
      <c r="C668" s="26"/>
      <c r="D668" s="26"/>
      <c r="E668" s="26"/>
      <c r="F668" s="26"/>
      <c r="G668" s="26"/>
      <c r="H668" s="26"/>
      <c r="I668" s="26"/>
      <c r="J668" s="32"/>
      <c r="K668" s="26"/>
      <c r="L668" s="26"/>
      <c r="M668" s="26"/>
      <c r="N668" s="35"/>
      <c r="O668" s="505"/>
      <c r="P668" s="33"/>
      <c r="Q668" s="26"/>
      <c r="R668" s="26"/>
      <c r="S668" s="31"/>
      <c r="T668" s="31"/>
      <c r="U668" s="31"/>
      <c r="V668" s="31"/>
      <c r="W668" s="31"/>
      <c r="X668" s="31"/>
      <c r="Y668" s="31"/>
    </row>
    <row r="669" spans="1:25">
      <c r="A669" s="26"/>
      <c r="B669" s="26"/>
      <c r="C669" s="26"/>
      <c r="D669" s="26"/>
      <c r="E669" s="26"/>
      <c r="F669" s="26"/>
      <c r="G669" s="26"/>
      <c r="H669" s="26"/>
      <c r="I669" s="26"/>
      <c r="J669" s="32"/>
      <c r="K669" s="26"/>
      <c r="L669" s="26"/>
      <c r="M669" s="26"/>
      <c r="N669" s="35"/>
      <c r="O669" s="505"/>
      <c r="P669" s="33"/>
      <c r="Q669" s="26"/>
      <c r="R669" s="26"/>
      <c r="S669" s="31"/>
      <c r="T669" s="31"/>
      <c r="U669" s="31"/>
      <c r="V669" s="31"/>
      <c r="W669" s="31"/>
      <c r="X669" s="31"/>
      <c r="Y669" s="31"/>
    </row>
    <row r="670" spans="1:25">
      <c r="A670" s="26"/>
      <c r="B670" s="26"/>
      <c r="C670" s="26"/>
      <c r="D670" s="26"/>
      <c r="E670" s="26"/>
      <c r="F670" s="26"/>
      <c r="G670" s="26"/>
      <c r="H670" s="26"/>
      <c r="I670" s="26"/>
      <c r="J670" s="32"/>
      <c r="K670" s="26"/>
      <c r="L670" s="26"/>
      <c r="M670" s="26"/>
      <c r="N670" s="35"/>
      <c r="O670" s="505"/>
      <c r="P670" s="33"/>
      <c r="Q670" s="26"/>
      <c r="R670" s="26"/>
      <c r="S670" s="31"/>
      <c r="T670" s="31"/>
      <c r="U670" s="31"/>
      <c r="V670" s="31"/>
      <c r="W670" s="31"/>
      <c r="X670" s="31"/>
      <c r="Y670" s="31"/>
    </row>
    <row r="671" spans="1:25">
      <c r="A671" s="26"/>
      <c r="B671" s="26"/>
      <c r="C671" s="26"/>
      <c r="D671" s="26"/>
      <c r="E671" s="26"/>
      <c r="F671" s="26"/>
      <c r="G671" s="26"/>
      <c r="H671" s="26"/>
      <c r="I671" s="26"/>
      <c r="J671" s="32"/>
      <c r="K671" s="26"/>
      <c r="L671" s="26"/>
      <c r="M671" s="26"/>
      <c r="N671" s="35"/>
      <c r="O671" s="505"/>
      <c r="P671" s="33"/>
      <c r="Q671" s="26"/>
      <c r="R671" s="26"/>
      <c r="S671" s="31"/>
      <c r="T671" s="31"/>
      <c r="U671" s="31"/>
      <c r="V671" s="31"/>
      <c r="W671" s="31"/>
      <c r="X671" s="31"/>
      <c r="Y671" s="31"/>
    </row>
    <row r="672" spans="1:25">
      <c r="A672" s="26"/>
      <c r="B672" s="26"/>
      <c r="C672" s="26"/>
      <c r="D672" s="26"/>
      <c r="E672" s="26"/>
      <c r="F672" s="26"/>
      <c r="G672" s="26"/>
      <c r="H672" s="26"/>
      <c r="I672" s="26"/>
      <c r="J672" s="32"/>
      <c r="K672" s="26"/>
      <c r="L672" s="26"/>
      <c r="M672" s="26"/>
      <c r="N672" s="35"/>
      <c r="O672" s="505"/>
      <c r="P672" s="33"/>
      <c r="Q672" s="26"/>
      <c r="R672" s="26"/>
      <c r="S672" s="31"/>
      <c r="T672" s="31"/>
      <c r="U672" s="31"/>
      <c r="V672" s="31"/>
      <c r="W672" s="31"/>
      <c r="X672" s="31"/>
      <c r="Y672" s="31"/>
    </row>
    <row r="673" spans="1:25">
      <c r="A673" s="26"/>
      <c r="B673" s="26"/>
      <c r="C673" s="26"/>
      <c r="D673" s="26"/>
      <c r="E673" s="26"/>
      <c r="F673" s="26"/>
      <c r="G673" s="26"/>
      <c r="H673" s="26"/>
      <c r="I673" s="26"/>
      <c r="J673" s="32"/>
      <c r="K673" s="26"/>
      <c r="L673" s="26"/>
      <c r="M673" s="26"/>
      <c r="N673" s="35"/>
      <c r="O673" s="505"/>
      <c r="P673" s="33"/>
      <c r="Q673" s="26"/>
      <c r="R673" s="26"/>
      <c r="S673" s="31"/>
      <c r="T673" s="31"/>
      <c r="U673" s="31"/>
      <c r="V673" s="31"/>
      <c r="W673" s="31"/>
      <c r="X673" s="31"/>
      <c r="Y673" s="31"/>
    </row>
    <row r="674" spans="1:25">
      <c r="A674" s="26"/>
      <c r="B674" s="26"/>
      <c r="C674" s="26"/>
      <c r="D674" s="26"/>
      <c r="E674" s="26"/>
      <c r="F674" s="26"/>
      <c r="G674" s="26"/>
      <c r="H674" s="26"/>
      <c r="I674" s="26"/>
      <c r="J674" s="32"/>
      <c r="K674" s="26"/>
      <c r="L674" s="26"/>
      <c r="M674" s="26"/>
      <c r="N674" s="35"/>
      <c r="O674" s="505"/>
      <c r="P674" s="33"/>
      <c r="Q674" s="26"/>
      <c r="R674" s="26"/>
      <c r="S674" s="31"/>
      <c r="T674" s="31"/>
      <c r="U674" s="31"/>
      <c r="V674" s="31"/>
      <c r="W674" s="31"/>
      <c r="X674" s="31"/>
      <c r="Y674" s="31"/>
    </row>
    <row r="675" spans="1:25">
      <c r="A675" s="26"/>
      <c r="B675" s="26"/>
      <c r="C675" s="26"/>
      <c r="D675" s="26"/>
      <c r="E675" s="26"/>
      <c r="F675" s="26"/>
      <c r="G675" s="26"/>
      <c r="H675" s="26"/>
      <c r="I675" s="26"/>
      <c r="J675" s="32"/>
      <c r="K675" s="26"/>
      <c r="L675" s="26"/>
      <c r="M675" s="26"/>
      <c r="N675" s="35"/>
      <c r="O675" s="505"/>
      <c r="P675" s="33"/>
      <c r="Q675" s="26"/>
      <c r="R675" s="26"/>
      <c r="S675" s="31"/>
      <c r="T675" s="31"/>
      <c r="U675" s="31"/>
      <c r="V675" s="31"/>
      <c r="W675" s="31"/>
      <c r="X675" s="31"/>
      <c r="Y675" s="31"/>
    </row>
    <row r="676" spans="1:25">
      <c r="A676" s="26"/>
      <c r="B676" s="26"/>
      <c r="C676" s="26"/>
      <c r="D676" s="26"/>
      <c r="E676" s="26"/>
      <c r="F676" s="26"/>
      <c r="G676" s="26"/>
      <c r="H676" s="26"/>
      <c r="I676" s="26"/>
      <c r="J676" s="32"/>
      <c r="K676" s="26"/>
      <c r="L676" s="26"/>
      <c r="M676" s="26"/>
      <c r="N676" s="35"/>
      <c r="O676" s="505"/>
      <c r="P676" s="33"/>
      <c r="Q676" s="26"/>
      <c r="R676" s="26"/>
      <c r="S676" s="31"/>
      <c r="T676" s="31"/>
      <c r="U676" s="31"/>
      <c r="V676" s="31"/>
      <c r="W676" s="31"/>
      <c r="X676" s="31"/>
      <c r="Y676" s="31"/>
    </row>
    <row r="677" spans="1:25">
      <c r="S677" s="31"/>
      <c r="T677" s="31"/>
      <c r="U677" s="31"/>
      <c r="V677" s="31"/>
      <c r="W677" s="31"/>
      <c r="X677" s="31"/>
      <c r="Y677" s="31"/>
    </row>
    <row r="678" spans="1:25">
      <c r="S678" s="31"/>
      <c r="T678" s="31"/>
      <c r="U678" s="31"/>
      <c r="V678" s="31"/>
      <c r="W678" s="31"/>
      <c r="X678" s="31"/>
      <c r="Y678" s="31"/>
    </row>
    <row r="679" spans="1:25">
      <c r="S679" s="31"/>
      <c r="T679" s="31"/>
      <c r="U679" s="31"/>
      <c r="V679" s="31"/>
      <c r="W679" s="31"/>
      <c r="X679" s="31"/>
      <c r="Y679" s="31"/>
    </row>
    <row r="680" spans="1:25">
      <c r="S680" s="31"/>
      <c r="T680" s="31"/>
      <c r="U680" s="31"/>
      <c r="V680" s="31"/>
      <c r="W680" s="31"/>
      <c r="X680" s="31"/>
      <c r="Y680" s="31"/>
    </row>
    <row r="681" spans="1:25">
      <c r="S681" s="31"/>
      <c r="T681" s="31"/>
      <c r="U681" s="31"/>
      <c r="V681" s="31"/>
      <c r="W681" s="31"/>
      <c r="X681" s="31"/>
      <c r="Y681" s="31"/>
    </row>
    <row r="682" spans="1:25">
      <c r="S682" s="31"/>
      <c r="T682" s="31"/>
      <c r="U682" s="31"/>
      <c r="V682" s="31"/>
      <c r="W682" s="31"/>
      <c r="X682" s="31"/>
      <c r="Y682" s="31"/>
    </row>
    <row r="683" spans="1:25">
      <c r="S683" s="31"/>
      <c r="T683" s="31"/>
      <c r="U683" s="31"/>
      <c r="V683" s="31"/>
      <c r="W683" s="31"/>
      <c r="X683" s="31"/>
      <c r="Y683" s="31"/>
    </row>
    <row r="684" spans="1:25">
      <c r="S684" s="31"/>
      <c r="T684" s="31"/>
      <c r="U684" s="31"/>
      <c r="V684" s="31"/>
      <c r="W684" s="31"/>
      <c r="X684" s="31"/>
      <c r="Y684" s="31"/>
    </row>
    <row r="685" spans="1:25">
      <c r="S685" s="31"/>
      <c r="T685" s="31"/>
      <c r="U685" s="31"/>
      <c r="V685" s="31"/>
      <c r="W685" s="31"/>
      <c r="X685" s="31"/>
      <c r="Y685" s="31"/>
    </row>
    <row r="686" spans="1:25">
      <c r="S686" s="31"/>
      <c r="T686" s="31"/>
      <c r="U686" s="31"/>
      <c r="V686" s="31"/>
      <c r="W686" s="31"/>
      <c r="X686" s="31"/>
      <c r="Y686" s="31"/>
    </row>
    <row r="687" spans="1:25">
      <c r="S687" s="31"/>
      <c r="T687" s="31"/>
      <c r="U687" s="31"/>
      <c r="V687" s="31"/>
      <c r="W687" s="31"/>
      <c r="X687" s="31"/>
      <c r="Y687" s="31"/>
    </row>
    <row r="688" spans="1:25">
      <c r="S688" s="31"/>
      <c r="T688" s="31"/>
      <c r="U688" s="31"/>
      <c r="V688" s="31"/>
      <c r="W688" s="31"/>
      <c r="X688" s="31"/>
      <c r="Y688" s="31"/>
    </row>
    <row r="689" spans="19:25">
      <c r="S689" s="31"/>
      <c r="T689" s="31"/>
      <c r="U689" s="31"/>
      <c r="V689" s="31"/>
      <c r="W689" s="31"/>
      <c r="X689" s="31"/>
      <c r="Y689" s="31"/>
    </row>
    <row r="690" spans="19:25">
      <c r="S690" s="31"/>
      <c r="T690" s="31"/>
      <c r="U690" s="31"/>
      <c r="V690" s="31"/>
      <c r="W690" s="31"/>
      <c r="X690" s="31"/>
      <c r="Y690" s="31"/>
    </row>
    <row r="691" spans="19:25">
      <c r="S691" s="31"/>
      <c r="T691" s="31"/>
      <c r="U691" s="31"/>
      <c r="V691" s="31"/>
      <c r="W691" s="31"/>
      <c r="X691" s="31"/>
      <c r="Y691" s="31"/>
    </row>
    <row r="692" spans="19:25">
      <c r="S692" s="31"/>
      <c r="T692" s="31"/>
      <c r="U692" s="31"/>
      <c r="V692" s="31"/>
      <c r="W692" s="31"/>
      <c r="X692" s="31"/>
      <c r="Y692" s="31"/>
    </row>
    <row r="693" spans="19:25">
      <c r="S693" s="31"/>
      <c r="T693" s="31"/>
      <c r="U693" s="31"/>
      <c r="V693" s="31"/>
      <c r="W693" s="31"/>
      <c r="X693" s="31"/>
      <c r="Y693" s="31"/>
    </row>
    <row r="694" spans="19:25">
      <c r="S694" s="31"/>
      <c r="T694" s="31"/>
      <c r="U694" s="31"/>
      <c r="V694" s="31"/>
      <c r="W694" s="31"/>
      <c r="X694" s="31"/>
      <c r="Y694" s="31"/>
    </row>
    <row r="695" spans="19:25">
      <c r="S695" s="31"/>
      <c r="T695" s="31"/>
      <c r="U695" s="31"/>
      <c r="V695" s="31"/>
      <c r="W695" s="31"/>
      <c r="X695" s="31"/>
      <c r="Y695" s="31"/>
    </row>
    <row r="696" spans="19:25">
      <c r="S696" s="31"/>
      <c r="T696" s="31"/>
      <c r="U696" s="31"/>
      <c r="V696" s="31"/>
      <c r="W696" s="31"/>
      <c r="X696" s="31"/>
      <c r="Y696" s="31"/>
    </row>
    <row r="697" spans="19:25">
      <c r="S697" s="31"/>
      <c r="T697" s="31"/>
      <c r="U697" s="31"/>
      <c r="V697" s="31"/>
      <c r="W697" s="31"/>
      <c r="X697" s="31"/>
      <c r="Y697" s="31"/>
    </row>
    <row r="698" spans="19:25">
      <c r="S698" s="31"/>
      <c r="T698" s="31"/>
      <c r="U698" s="31"/>
      <c r="V698" s="31"/>
      <c r="W698" s="31"/>
      <c r="X698" s="31"/>
      <c r="Y698" s="31"/>
    </row>
    <row r="699" spans="19:25">
      <c r="S699" s="31"/>
      <c r="T699" s="31"/>
      <c r="U699" s="31"/>
      <c r="V699" s="31"/>
      <c r="W699" s="31"/>
      <c r="X699" s="31"/>
      <c r="Y699" s="31"/>
    </row>
    <row r="700" spans="19:25">
      <c r="S700" s="31"/>
      <c r="T700" s="31"/>
      <c r="U700" s="31"/>
      <c r="V700" s="31"/>
      <c r="W700" s="31"/>
      <c r="X700" s="31"/>
      <c r="Y700" s="31"/>
    </row>
    <row r="701" spans="19:25">
      <c r="S701" s="31"/>
      <c r="T701" s="31"/>
      <c r="U701" s="31"/>
      <c r="V701" s="31"/>
      <c r="W701" s="31"/>
      <c r="X701" s="31"/>
      <c r="Y701" s="31"/>
    </row>
    <row r="702" spans="19:25">
      <c r="S702" s="31"/>
      <c r="T702" s="31"/>
      <c r="U702" s="31"/>
      <c r="V702" s="31"/>
      <c r="W702" s="31"/>
      <c r="X702" s="31"/>
      <c r="Y702" s="31"/>
    </row>
    <row r="703" spans="19:25">
      <c r="S703" s="31"/>
      <c r="T703" s="31"/>
      <c r="U703" s="31"/>
      <c r="V703" s="31"/>
      <c r="W703" s="31"/>
      <c r="X703" s="31"/>
      <c r="Y703" s="31"/>
    </row>
    <row r="704" spans="19:25">
      <c r="S704" s="31"/>
      <c r="T704" s="31"/>
      <c r="U704" s="31"/>
      <c r="V704" s="31"/>
      <c r="W704" s="31"/>
      <c r="X704" s="31"/>
      <c r="Y704" s="31"/>
    </row>
    <row r="705" spans="19:25">
      <c r="S705" s="31"/>
      <c r="T705" s="31"/>
      <c r="U705" s="31"/>
      <c r="V705" s="31"/>
      <c r="W705" s="31"/>
      <c r="X705" s="31"/>
      <c r="Y705" s="31"/>
    </row>
    <row r="706" spans="19:25">
      <c r="S706" s="31"/>
      <c r="T706" s="31"/>
      <c r="U706" s="31"/>
      <c r="V706" s="31"/>
      <c r="W706" s="31"/>
      <c r="X706" s="31"/>
      <c r="Y706" s="31"/>
    </row>
    <row r="707" spans="19:25">
      <c r="S707" s="31"/>
      <c r="T707" s="31"/>
      <c r="U707" s="31"/>
      <c r="V707" s="31"/>
      <c r="W707" s="31"/>
      <c r="X707" s="31"/>
      <c r="Y707" s="31"/>
    </row>
    <row r="708" spans="19:25">
      <c r="S708" s="31"/>
      <c r="T708" s="31"/>
      <c r="U708" s="31"/>
      <c r="V708" s="31"/>
      <c r="W708" s="31"/>
      <c r="X708" s="31"/>
      <c r="Y708" s="31"/>
    </row>
    <row r="709" spans="19:25">
      <c r="S709" s="31"/>
      <c r="T709" s="31"/>
      <c r="U709" s="31"/>
      <c r="V709" s="31"/>
      <c r="W709" s="31"/>
      <c r="X709" s="31"/>
      <c r="Y709" s="31"/>
    </row>
    <row r="710" spans="19:25">
      <c r="S710" s="31"/>
      <c r="T710" s="31"/>
      <c r="U710" s="31"/>
      <c r="V710" s="31"/>
      <c r="W710" s="31"/>
      <c r="X710" s="31"/>
      <c r="Y710" s="31"/>
    </row>
    <row r="711" spans="19:25">
      <c r="S711" s="31"/>
      <c r="T711" s="31"/>
      <c r="U711" s="31"/>
      <c r="V711" s="31"/>
      <c r="W711" s="31"/>
      <c r="X711" s="31"/>
      <c r="Y711" s="31"/>
    </row>
    <row r="712" spans="19:25">
      <c r="S712" s="31"/>
      <c r="T712" s="31"/>
      <c r="U712" s="31"/>
      <c r="V712" s="31"/>
      <c r="W712" s="31"/>
      <c r="X712" s="31"/>
      <c r="Y712" s="31"/>
    </row>
    <row r="713" spans="19:25">
      <c r="S713" s="31"/>
      <c r="T713" s="31"/>
      <c r="U713" s="31"/>
      <c r="V713" s="31"/>
      <c r="W713" s="31"/>
      <c r="X713" s="31"/>
      <c r="Y713" s="31"/>
    </row>
    <row r="714" spans="19:25">
      <c r="S714" s="31"/>
      <c r="T714" s="31"/>
      <c r="U714" s="31"/>
      <c r="V714" s="31"/>
      <c r="W714" s="31"/>
      <c r="X714" s="31"/>
      <c r="Y714" s="31"/>
    </row>
    <row r="715" spans="19:25">
      <c r="S715" s="31"/>
      <c r="T715" s="31"/>
      <c r="U715" s="31"/>
      <c r="V715" s="31"/>
      <c r="W715" s="31"/>
      <c r="X715" s="31"/>
      <c r="Y715" s="31"/>
    </row>
    <row r="716" spans="19:25">
      <c r="S716" s="31"/>
      <c r="T716" s="31"/>
      <c r="U716" s="31"/>
      <c r="V716" s="31"/>
      <c r="W716" s="31"/>
      <c r="X716" s="31"/>
      <c r="Y716" s="31"/>
    </row>
    <row r="717" spans="19:25">
      <c r="S717" s="31"/>
      <c r="T717" s="31"/>
      <c r="U717" s="31"/>
      <c r="V717" s="31"/>
      <c r="W717" s="31"/>
      <c r="X717" s="31"/>
      <c r="Y717" s="31"/>
    </row>
    <row r="718" spans="19:25">
      <c r="S718" s="31"/>
      <c r="T718" s="31"/>
      <c r="U718" s="31"/>
      <c r="V718" s="31"/>
      <c r="W718" s="31"/>
      <c r="X718" s="31"/>
      <c r="Y718" s="31"/>
    </row>
    <row r="719" spans="19:25">
      <c r="S719" s="31"/>
      <c r="T719" s="31"/>
      <c r="U719" s="31"/>
      <c r="V719" s="31"/>
      <c r="W719" s="31"/>
      <c r="X719" s="31"/>
      <c r="Y719" s="31"/>
    </row>
    <row r="720" spans="19:25">
      <c r="S720" s="31"/>
      <c r="T720" s="31"/>
      <c r="U720" s="31"/>
      <c r="V720" s="31"/>
      <c r="W720" s="31"/>
      <c r="X720" s="31"/>
      <c r="Y720" s="31"/>
    </row>
    <row r="721" spans="19:25">
      <c r="S721" s="31"/>
      <c r="T721" s="31"/>
      <c r="U721" s="31"/>
      <c r="V721" s="31"/>
      <c r="W721" s="31"/>
      <c r="X721" s="31"/>
      <c r="Y721" s="31"/>
    </row>
    <row r="722" spans="19:25">
      <c r="S722" s="31"/>
      <c r="T722" s="31"/>
      <c r="U722" s="31"/>
      <c r="V722" s="31"/>
      <c r="W722" s="31"/>
      <c r="X722" s="31"/>
      <c r="Y722" s="31"/>
    </row>
    <row r="723" spans="19:25">
      <c r="S723" s="31"/>
      <c r="T723" s="31"/>
      <c r="U723" s="31"/>
      <c r="V723" s="31"/>
      <c r="W723" s="31"/>
      <c r="X723" s="31"/>
      <c r="Y723" s="31"/>
    </row>
    <row r="724" spans="19:25">
      <c r="S724" s="31"/>
      <c r="T724" s="31"/>
      <c r="U724" s="31"/>
      <c r="V724" s="31"/>
      <c r="W724" s="31"/>
      <c r="X724" s="31"/>
      <c r="Y724" s="31"/>
    </row>
    <row r="725" spans="19:25">
      <c r="S725" s="31"/>
      <c r="T725" s="31"/>
      <c r="U725" s="31"/>
      <c r="V725" s="31"/>
      <c r="W725" s="31"/>
      <c r="X725" s="31"/>
      <c r="Y725" s="31"/>
    </row>
    <row r="726" spans="19:25">
      <c r="S726" s="31"/>
      <c r="T726" s="31"/>
      <c r="U726" s="31"/>
      <c r="V726" s="31"/>
      <c r="W726" s="31"/>
      <c r="X726" s="31"/>
      <c r="Y726" s="31"/>
    </row>
    <row r="727" spans="19:25">
      <c r="S727" s="31"/>
      <c r="T727" s="31"/>
      <c r="U727" s="31"/>
      <c r="V727" s="31"/>
      <c r="W727" s="31"/>
      <c r="X727" s="31"/>
      <c r="Y727" s="31"/>
    </row>
    <row r="728" spans="19:25">
      <c r="S728" s="31"/>
      <c r="T728" s="31"/>
      <c r="U728" s="31"/>
      <c r="V728" s="31"/>
      <c r="W728" s="31"/>
      <c r="X728" s="31"/>
      <c r="Y728" s="31"/>
    </row>
    <row r="729" spans="19:25">
      <c r="S729" s="31"/>
      <c r="T729" s="31"/>
      <c r="U729" s="31"/>
      <c r="V729" s="31"/>
      <c r="W729" s="31"/>
      <c r="X729" s="31"/>
      <c r="Y729" s="31"/>
    </row>
    <row r="730" spans="19:25">
      <c r="S730" s="31"/>
      <c r="T730" s="31"/>
      <c r="U730" s="31"/>
      <c r="V730" s="31"/>
      <c r="W730" s="31"/>
      <c r="X730" s="31"/>
      <c r="Y730" s="31"/>
    </row>
    <row r="731" spans="19:25">
      <c r="S731" s="31"/>
      <c r="T731" s="31"/>
      <c r="U731" s="31"/>
      <c r="V731" s="31"/>
      <c r="W731" s="31"/>
      <c r="X731" s="31"/>
      <c r="Y731" s="31"/>
    </row>
    <row r="732" spans="19:25">
      <c r="S732" s="31"/>
      <c r="T732" s="31"/>
      <c r="U732" s="31"/>
      <c r="V732" s="31"/>
      <c r="W732" s="31"/>
      <c r="X732" s="31"/>
      <c r="Y732" s="31"/>
    </row>
    <row r="733" spans="19:25">
      <c r="S733" s="31"/>
      <c r="T733" s="31"/>
      <c r="U733" s="31"/>
      <c r="V733" s="31"/>
      <c r="W733" s="31"/>
      <c r="X733" s="31"/>
      <c r="Y733" s="31"/>
    </row>
    <row r="734" spans="19:25">
      <c r="S734" s="31"/>
      <c r="T734" s="31"/>
      <c r="U734" s="31"/>
      <c r="V734" s="31"/>
      <c r="W734" s="31"/>
      <c r="X734" s="31"/>
      <c r="Y734" s="31"/>
    </row>
  </sheetData>
  <sheetProtection algorithmName="SHA-512" hashValue="vAm0tFibKKoVnQAPef9PA+TjIDfkc53RCRn0pwPQPJwplmqyf6ZCAFcuQRwbSTzsiJlWAlaTXzdHrjOEQ0vVsg==" saltValue="Yf2KrIc/pJS4maH3uBtk5g==" spinCount="100000" sheet="1" objects="1" scenarios="1"/>
  <mergeCells count="176">
    <mergeCell ref="A657:Q657"/>
    <mergeCell ref="L630:M630"/>
    <mergeCell ref="L631:M631"/>
    <mergeCell ref="A642:J642"/>
    <mergeCell ref="A643:J643"/>
    <mergeCell ref="A655:Q655"/>
    <mergeCell ref="A656:Q656"/>
    <mergeCell ref="L612:M612"/>
    <mergeCell ref="L613:M613"/>
    <mergeCell ref="L614:M614"/>
    <mergeCell ref="L616:M616"/>
    <mergeCell ref="L619:M619"/>
    <mergeCell ref="L629:M629"/>
    <mergeCell ref="L606:M606"/>
    <mergeCell ref="L607:M607"/>
    <mergeCell ref="L608:M608"/>
    <mergeCell ref="L609:M609"/>
    <mergeCell ref="L610:M610"/>
    <mergeCell ref="L611:M611"/>
    <mergeCell ref="L600:M600"/>
    <mergeCell ref="L601:M601"/>
    <mergeCell ref="L602:M602"/>
    <mergeCell ref="L603:M603"/>
    <mergeCell ref="L604:M604"/>
    <mergeCell ref="L605:M605"/>
    <mergeCell ref="L593:M593"/>
    <mergeCell ref="L594:M594"/>
    <mergeCell ref="L595:M595"/>
    <mergeCell ref="L596:M596"/>
    <mergeCell ref="L597:M597"/>
    <mergeCell ref="L599:M599"/>
    <mergeCell ref="L511:M511"/>
    <mergeCell ref="L513:M513"/>
    <mergeCell ref="L519:M519"/>
    <mergeCell ref="L527:M527"/>
    <mergeCell ref="L554:M554"/>
    <mergeCell ref="L582:M582"/>
    <mergeCell ref="L465:M465"/>
    <mergeCell ref="L474:M474"/>
    <mergeCell ref="L480:M480"/>
    <mergeCell ref="L490:M490"/>
    <mergeCell ref="L498:M498"/>
    <mergeCell ref="L507:M507"/>
    <mergeCell ref="L420:M420"/>
    <mergeCell ref="L435:M435"/>
    <mergeCell ref="L436:M436"/>
    <mergeCell ref="L439:M439"/>
    <mergeCell ref="L443:M443"/>
    <mergeCell ref="L462:M462"/>
    <mergeCell ref="L401:M401"/>
    <mergeCell ref="L402:M402"/>
    <mergeCell ref="L405:M405"/>
    <mergeCell ref="L409:M409"/>
    <mergeCell ref="L416:M416"/>
    <mergeCell ref="L418:M418"/>
    <mergeCell ref="L340:M340"/>
    <mergeCell ref="L358:M358"/>
    <mergeCell ref="L366:M366"/>
    <mergeCell ref="L368:M368"/>
    <mergeCell ref="L378:M378"/>
    <mergeCell ref="L391:M391"/>
    <mergeCell ref="L329:M329"/>
    <mergeCell ref="L330:M330"/>
    <mergeCell ref="L335:M335"/>
    <mergeCell ref="L336:M336"/>
    <mergeCell ref="L337:M337"/>
    <mergeCell ref="L339:M339"/>
    <mergeCell ref="L299:M299"/>
    <mergeCell ref="L300:M300"/>
    <mergeCell ref="L301:M301"/>
    <mergeCell ref="L304:M304"/>
    <mergeCell ref="L309:M309"/>
    <mergeCell ref="L327:M327"/>
    <mergeCell ref="L281:M281"/>
    <mergeCell ref="L286:M286"/>
    <mergeCell ref="L289:M289"/>
    <mergeCell ref="L295:M295"/>
    <mergeCell ref="L297:M297"/>
    <mergeCell ref="L298:M298"/>
    <mergeCell ref="L271:M271"/>
    <mergeCell ref="L272:M272"/>
    <mergeCell ref="L273:M273"/>
    <mergeCell ref="L276:M276"/>
    <mergeCell ref="L279:M279"/>
    <mergeCell ref="L280:M280"/>
    <mergeCell ref="L283:M283"/>
    <mergeCell ref="L260:M260"/>
    <mergeCell ref="L262:M262"/>
    <mergeCell ref="L263:M263"/>
    <mergeCell ref="L264:M264"/>
    <mergeCell ref="L265:M265"/>
    <mergeCell ref="L270:M270"/>
    <mergeCell ref="L244:M244"/>
    <mergeCell ref="L247:M247"/>
    <mergeCell ref="L248:M248"/>
    <mergeCell ref="L249:M249"/>
    <mergeCell ref="L257:M257"/>
    <mergeCell ref="L259:M259"/>
    <mergeCell ref="L233:M233"/>
    <mergeCell ref="L234:M234"/>
    <mergeCell ref="L235:M235"/>
    <mergeCell ref="L239:M239"/>
    <mergeCell ref="L240:M240"/>
    <mergeCell ref="L241:M241"/>
    <mergeCell ref="L164:M164"/>
    <mergeCell ref="L169:M169"/>
    <mergeCell ref="L213:M213"/>
    <mergeCell ref="L218:M218"/>
    <mergeCell ref="L224:M224"/>
    <mergeCell ref="L232:M232"/>
    <mergeCell ref="L139:M139"/>
    <mergeCell ref="L140:M140"/>
    <mergeCell ref="L142:M142"/>
    <mergeCell ref="L144:M144"/>
    <mergeCell ref="L145:M145"/>
    <mergeCell ref="L146:M146"/>
    <mergeCell ref="L130:M130"/>
    <mergeCell ref="L131:M131"/>
    <mergeCell ref="L132:M132"/>
    <mergeCell ref="L133:M133"/>
    <mergeCell ref="L136:M136"/>
    <mergeCell ref="L137:M137"/>
    <mergeCell ref="L105:M105"/>
    <mergeCell ref="L111:M111"/>
    <mergeCell ref="L115:M115"/>
    <mergeCell ref="L119:M119"/>
    <mergeCell ref="L122:M122"/>
    <mergeCell ref="L123:M123"/>
    <mergeCell ref="L92:M92"/>
    <mergeCell ref="L93:M93"/>
    <mergeCell ref="L96:M96"/>
    <mergeCell ref="L98:M98"/>
    <mergeCell ref="L100:M100"/>
    <mergeCell ref="L104:M104"/>
    <mergeCell ref="L78:M78"/>
    <mergeCell ref="L80:M80"/>
    <mergeCell ref="L82:M82"/>
    <mergeCell ref="L87:M87"/>
    <mergeCell ref="L89:M89"/>
    <mergeCell ref="L90:M90"/>
    <mergeCell ref="L72:M72"/>
    <mergeCell ref="L73:M73"/>
    <mergeCell ref="L74:M74"/>
    <mergeCell ref="L75:M75"/>
    <mergeCell ref="L76:M76"/>
    <mergeCell ref="L77:M77"/>
    <mergeCell ref="L63:M63"/>
    <mergeCell ref="L64:M64"/>
    <mergeCell ref="L65:M65"/>
    <mergeCell ref="L66:M66"/>
    <mergeCell ref="L67:M67"/>
    <mergeCell ref="L69:M69"/>
    <mergeCell ref="L56:M56"/>
    <mergeCell ref="L58:M58"/>
    <mergeCell ref="L59:M59"/>
    <mergeCell ref="L60:M60"/>
    <mergeCell ref="L61:M61"/>
    <mergeCell ref="L62:M62"/>
    <mergeCell ref="L53:M53"/>
    <mergeCell ref="L54:M54"/>
    <mergeCell ref="L55:M55"/>
    <mergeCell ref="L39:M39"/>
    <mergeCell ref="L40:M40"/>
    <mergeCell ref="L41:M41"/>
    <mergeCell ref="L42:M42"/>
    <mergeCell ref="L44:M44"/>
    <mergeCell ref="C8:I8"/>
    <mergeCell ref="L18:M18"/>
    <mergeCell ref="L21:M21"/>
    <mergeCell ref="L23:M23"/>
    <mergeCell ref="L27:M27"/>
    <mergeCell ref="L30:M30"/>
    <mergeCell ref="L45:M45"/>
    <mergeCell ref="L46:M46"/>
    <mergeCell ref="L50:M50"/>
    <mergeCell ref="L38:M38"/>
  </mergeCells>
  <phoneticPr fontId="39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PH i RH prema izvorima</vt:lpstr>
      <vt:lpstr>Rashodi prema funkcijskoj kl</vt:lpstr>
      <vt:lpstr>Račun financiranja</vt:lpstr>
      <vt:lpstr>POSEBNI DIO</vt:lpstr>
      <vt:lpstr>Zadnja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Momir Novaković</cp:lastModifiedBy>
  <cp:lastPrinted>2025-12-10T12:45:20Z</cp:lastPrinted>
  <dcterms:created xsi:type="dcterms:W3CDTF">2022-08-12T12:51:27Z</dcterms:created>
  <dcterms:modified xsi:type="dcterms:W3CDTF">2025-12-29T11:20:41Z</dcterms:modified>
</cp:coreProperties>
</file>